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rrigé" sheetId="1" r:id="rId3"/>
  </sheets>
  <definedNames/>
  <calcPr/>
</workbook>
</file>

<file path=xl/sharedStrings.xml><?xml version="1.0" encoding="utf-8"?>
<sst xmlns="http://schemas.openxmlformats.org/spreadsheetml/2006/main" count="38" uniqueCount="30">
  <si>
    <t>Charge (j.h)</t>
  </si>
  <si>
    <t>ETP</t>
  </si>
  <si>
    <t>Durée J</t>
  </si>
  <si>
    <t>Début</t>
  </si>
  <si>
    <t>Fin</t>
  </si>
  <si>
    <t>TJM (€/j)</t>
  </si>
  <si>
    <t>Montant à facturer</t>
  </si>
  <si>
    <t>Initialisation</t>
  </si>
  <si>
    <t>Application Service Métier</t>
  </si>
  <si>
    <t>Les spécifications, réalisation et tests du socle technique</t>
  </si>
  <si>
    <t>Les spécifications fonctionnelles détaillées</t>
  </si>
  <si>
    <t>Le développement</t>
  </si>
  <si>
    <t>Les tests associés</t>
  </si>
  <si>
    <t>Application Web</t>
  </si>
  <si>
    <t>Application IPhone</t>
  </si>
  <si>
    <t>Autres</t>
  </si>
  <si>
    <t>Charges de pilotage</t>
  </si>
  <si>
    <t>Charges de recette</t>
  </si>
  <si>
    <t>Finalisation</t>
  </si>
  <si>
    <t>Total</t>
  </si>
  <si>
    <t>Coût Application Métier :</t>
  </si>
  <si>
    <t>Coût Application Web :</t>
  </si>
  <si>
    <t>Coût Application IPhone :</t>
  </si>
  <si>
    <t>Coût Autres :</t>
  </si>
  <si>
    <t>Cout Total :</t>
  </si>
  <si>
    <t xml:space="preserve">Légende : </t>
  </si>
  <si>
    <t>ETP : Equivalent Temps Plein : personne travaillent à temps plein</t>
  </si>
  <si>
    <t>Durée du projet :</t>
  </si>
  <si>
    <t>TJM : Taux Journalier Moyen</t>
  </si>
  <si>
    <t>Taux d'occupation du Chef de Projet 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</si>
</sst>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#,##0.00\ &quot;€&quot;"/>
  </numFmts>
  <fonts count="4">
    <font>
      <sz val="11.0"/>
      <color rgb="FF000000"/>
      <name val="Calibri"/>
    </font>
    <font>
      <b/>
      <sz val="11.0"/>
      <color rgb="FF000000"/>
      <name val="Calibri"/>
    </font>
    <font>
      <b/>
      <sz val="10.0"/>
      <color rgb="FF080808"/>
      <name val="Arial"/>
    </font>
    <font>
      <b/>
      <color rgb="FF080808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D6E3BC"/>
        <bgColor rgb="FFD6E3BC"/>
      </patternFill>
    </fill>
    <fill>
      <patternFill patternType="solid">
        <fgColor rgb="FFCCC0D9"/>
        <bgColor rgb="FFCCC0D9"/>
      </patternFill>
    </fill>
    <fill>
      <patternFill patternType="solid">
        <fgColor rgb="FF8DB3E2"/>
        <bgColor rgb="FF8DB3E2"/>
      </patternFill>
    </fill>
    <fill>
      <patternFill patternType="solid">
        <fgColor rgb="FFFBD4B4"/>
        <bgColor rgb="FFFBD4B4"/>
      </patternFill>
    </fill>
    <fill>
      <patternFill patternType="solid">
        <fgColor rgb="FFE6B8AF"/>
        <bgColor rgb="FFE6B8A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0" numFmtId="14" xfId="0" applyAlignment="1" applyFont="1" applyNumberFormat="1">
      <alignment shrinkToFit="0" vertical="bottom" wrapText="0"/>
    </xf>
    <xf borderId="1" fillId="2" fontId="0" numFmtId="0" xfId="0" applyAlignment="1" applyBorder="1" applyFill="1" applyFont="1">
      <alignment shrinkToFit="0" vertical="bottom" wrapText="0"/>
    </xf>
    <xf borderId="1" fillId="0" fontId="1" numFmtId="0" xfId="0" applyAlignment="1" applyBorder="1" applyFont="1">
      <alignment shrinkToFit="0" vertical="bottom" wrapText="0"/>
    </xf>
    <xf borderId="1" fillId="0" fontId="0" numFmtId="0" xfId="0" applyAlignment="1" applyBorder="1" applyFont="1">
      <alignment shrinkToFit="0" vertical="bottom" wrapText="0"/>
    </xf>
    <xf borderId="1" fillId="0" fontId="1" numFmtId="164" xfId="0" applyAlignment="1" applyBorder="1" applyFont="1" applyNumberFormat="1">
      <alignment readingOrder="0" shrinkToFit="0" vertical="bottom" wrapText="0"/>
    </xf>
    <xf borderId="1" fillId="0" fontId="0" numFmtId="164" xfId="0" applyAlignment="1" applyBorder="1" applyFont="1" applyNumberFormat="1">
      <alignment readingOrder="0" shrinkToFit="0" vertical="bottom" wrapText="0"/>
    </xf>
    <xf borderId="1" fillId="3" fontId="2" numFmtId="0" xfId="0" applyAlignment="1" applyBorder="1" applyFill="1" applyFont="1">
      <alignment readingOrder="0"/>
    </xf>
    <xf borderId="1" fillId="4" fontId="0" numFmtId="0" xfId="0" applyAlignment="1" applyBorder="1" applyFill="1" applyFont="1">
      <alignment shrinkToFit="0" vertical="bottom" wrapText="0"/>
    </xf>
    <xf borderId="1" fillId="4" fontId="1" numFmtId="0" xfId="0" applyAlignment="1" applyBorder="1" applyFont="1">
      <alignment readingOrder="0" shrinkToFit="0" vertical="bottom" wrapText="0"/>
    </xf>
    <xf borderId="1" fillId="4" fontId="0" numFmtId="0" xfId="0" applyAlignment="1" applyBorder="1" applyFont="1">
      <alignment readingOrder="0" shrinkToFit="0" vertical="bottom" wrapText="0"/>
    </xf>
    <xf borderId="1" fillId="4" fontId="0" numFmtId="1" xfId="0" applyAlignment="1" applyBorder="1" applyFont="1" applyNumberFormat="1">
      <alignment shrinkToFit="0" vertical="bottom" wrapText="0"/>
    </xf>
    <xf borderId="1" fillId="5" fontId="0" numFmtId="0" xfId="0" applyAlignment="1" applyBorder="1" applyFill="1" applyFont="1">
      <alignment readingOrder="0" shrinkToFit="0" vertical="bottom" wrapText="0"/>
    </xf>
    <xf borderId="1" fillId="0" fontId="0" numFmtId="0" xfId="0" applyAlignment="1" applyBorder="1" applyFont="1">
      <alignment readingOrder="0" shrinkToFit="0" vertical="bottom" wrapText="0"/>
    </xf>
    <xf borderId="1" fillId="0" fontId="0" numFmtId="164" xfId="0" applyAlignment="1" applyBorder="1" applyFont="1" applyNumberFormat="1">
      <alignment shrinkToFit="0" vertical="bottom" wrapText="0"/>
    </xf>
    <xf borderId="1" fillId="0" fontId="0" numFmtId="1" xfId="0" applyAlignment="1" applyBorder="1" applyFont="1" applyNumberFormat="1">
      <alignment shrinkToFit="0" vertical="bottom" wrapText="0"/>
    </xf>
    <xf borderId="1" fillId="3" fontId="3" numFmtId="0" xfId="0" applyAlignment="1" applyBorder="1" applyFont="1">
      <alignment horizontal="left" readingOrder="0"/>
    </xf>
    <xf borderId="1" fillId="6" fontId="0" numFmtId="0" xfId="0" applyAlignment="1" applyBorder="1" applyFill="1" applyFont="1">
      <alignment readingOrder="0" shrinkToFit="0" vertical="bottom" wrapText="0"/>
    </xf>
    <xf borderId="1" fillId="4" fontId="0" numFmtId="14" xfId="0" applyAlignment="1" applyBorder="1" applyFont="1" applyNumberFormat="1">
      <alignment shrinkToFit="0" vertical="bottom" wrapText="0"/>
    </xf>
    <xf borderId="1" fillId="7" fontId="0" numFmtId="0" xfId="0" applyAlignment="1" applyBorder="1" applyFill="1" applyFont="1">
      <alignment readingOrder="0" shrinkToFit="0" vertical="bottom" wrapText="0"/>
    </xf>
    <xf borderId="1" fillId="4" fontId="1" numFmtId="0" xfId="0" applyAlignment="1" applyBorder="1" applyFont="1">
      <alignment shrinkToFit="0" vertical="bottom" wrapText="0"/>
    </xf>
    <xf borderId="1" fillId="8" fontId="0" numFmtId="0" xfId="0" applyAlignment="1" applyBorder="1" applyFill="1" applyFont="1">
      <alignment readingOrder="0" shrinkToFit="0" vertical="bottom" wrapText="0"/>
    </xf>
    <xf borderId="1" fillId="0" fontId="1" numFmtId="0" xfId="0" applyAlignment="1" applyBorder="1" applyFont="1">
      <alignment readingOrder="0" shrinkToFit="0" vertical="bottom" wrapText="0"/>
    </xf>
    <xf borderId="1" fillId="9" fontId="1" numFmtId="164" xfId="0" applyAlignment="1" applyBorder="1" applyFill="1" applyFont="1" applyNumberFormat="1">
      <alignment readingOrder="0" shrinkToFit="0" vertical="bottom" wrapText="0"/>
    </xf>
    <xf borderId="1" fillId="2" fontId="1" numFmtId="0" xfId="0" applyAlignment="1" applyBorder="1" applyFont="1">
      <alignment shrinkToFit="0" vertical="bottom" wrapText="0"/>
    </xf>
    <xf borderId="1" fillId="2" fontId="1" numFmtId="165" xfId="0" applyAlignment="1" applyBorder="1" applyFont="1" applyNumberFormat="1">
      <alignment shrinkToFit="0" vertical="bottom" wrapText="0"/>
    </xf>
    <xf borderId="1" fillId="0" fontId="0" numFmtId="165" xfId="0" applyAlignment="1" applyBorder="1" applyFont="1" applyNumberFormat="1">
      <alignment shrinkToFit="0" vertical="bottom" wrapText="0"/>
    </xf>
    <xf borderId="0" fillId="0" fontId="1" numFmtId="0" xfId="0" applyAlignment="1" applyFont="1">
      <alignment shrinkToFit="0" vertical="bottom" wrapText="0"/>
    </xf>
    <xf borderId="1" fillId="2" fontId="0" numFmtId="10" xfId="0" applyAlignment="1" applyBorder="1" applyFont="1" applyNumberFormat="1">
      <alignment readingOrder="0" shrinkToFit="0" vertical="bottom" wrapText="0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3.14"/>
    <col customWidth="1" min="2" max="2" width="47.71"/>
    <col customWidth="1" min="3" max="3" width="12.0"/>
    <col customWidth="1" min="4" max="4" width="11.71"/>
    <col customWidth="1" min="5" max="5" width="8.0"/>
    <col customWidth="1" min="6" max="6" width="9.43"/>
    <col customWidth="1" min="7" max="8" width="11.43"/>
    <col customWidth="1" min="9" max="9" width="8.57"/>
    <col customWidth="1" min="10" max="10" width="17.57"/>
    <col customWidth="1" min="11" max="11" width="3.57"/>
    <col customWidth="1" hidden="1" min="12" max="20" width="11.43"/>
    <col customWidth="1" min="21" max="26" width="10.0"/>
  </cols>
  <sheetData>
    <row r="1">
      <c r="K1" s="1"/>
    </row>
    <row r="2">
      <c r="B2" s="2"/>
      <c r="C2" s="2"/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6</v>
      </c>
    </row>
    <row r="3">
      <c r="B3" s="3" t="s">
        <v>7</v>
      </c>
      <c r="C3" s="4"/>
      <c r="D3" s="4">
        <v>10.0</v>
      </c>
      <c r="E3" s="4">
        <v>1.0</v>
      </c>
      <c r="F3" s="4">
        <f>D3/E3</f>
        <v>10</v>
      </c>
      <c r="G3" s="5">
        <v>43194.0</v>
      </c>
      <c r="H3" s="6">
        <v>43207.0</v>
      </c>
      <c r="I3" s="4">
        <v>600.0</v>
      </c>
      <c r="J3" s="4">
        <f>D3*I3</f>
        <v>6000</v>
      </c>
    </row>
    <row r="4">
      <c r="B4" s="7" t="s">
        <v>8</v>
      </c>
      <c r="C4" s="8"/>
      <c r="D4" s="9">
        <v>300.0</v>
      </c>
      <c r="E4" s="10"/>
      <c r="F4" s="11"/>
      <c r="G4" s="8"/>
      <c r="H4" s="8"/>
      <c r="I4" s="8"/>
      <c r="J4" s="8"/>
    </row>
    <row r="5">
      <c r="B5" s="12" t="s">
        <v>9</v>
      </c>
      <c r="C5" s="4"/>
      <c r="D5" s="13">
        <v>50.0</v>
      </c>
      <c r="E5" s="13">
        <v>5.0</v>
      </c>
      <c r="F5" s="4">
        <f t="shared" ref="F5:F8" si="1">D5/E5</f>
        <v>10</v>
      </c>
      <c r="G5" s="6">
        <v>43208.0</v>
      </c>
      <c r="H5" s="6">
        <v>43221.0</v>
      </c>
      <c r="I5" s="13">
        <v>600.0</v>
      </c>
      <c r="J5" s="4">
        <f t="shared" ref="J5:J8" si="2">I5*D5</f>
        <v>30000</v>
      </c>
    </row>
    <row r="6">
      <c r="B6" s="12" t="s">
        <v>10</v>
      </c>
      <c r="C6" s="4"/>
      <c r="D6" s="13">
        <f>(D4-D5)* 0.3</f>
        <v>75</v>
      </c>
      <c r="E6" s="13">
        <v>5.0</v>
      </c>
      <c r="F6" s="4">
        <f t="shared" si="1"/>
        <v>15</v>
      </c>
      <c r="G6" s="14">
        <f t="shared" ref="G6:G8" si="3">H5+1</f>
        <v>43222</v>
      </c>
      <c r="H6" s="6">
        <v>43242.0</v>
      </c>
      <c r="I6" s="13">
        <v>600.0</v>
      </c>
      <c r="J6" s="4">
        <f t="shared" si="2"/>
        <v>45000</v>
      </c>
    </row>
    <row r="7">
      <c r="B7" s="12" t="s">
        <v>11</v>
      </c>
      <c r="C7" s="4"/>
      <c r="D7" s="13">
        <f>(D4-D5)*0.6</f>
        <v>150</v>
      </c>
      <c r="E7" s="13">
        <v>10.0</v>
      </c>
      <c r="F7" s="4">
        <f t="shared" si="1"/>
        <v>15</v>
      </c>
      <c r="G7" s="14">
        <f t="shared" si="3"/>
        <v>43243</v>
      </c>
      <c r="H7" s="6">
        <v>43263.0</v>
      </c>
      <c r="I7" s="13">
        <v>600.0</v>
      </c>
      <c r="J7" s="4">
        <f t="shared" si="2"/>
        <v>90000</v>
      </c>
    </row>
    <row r="8">
      <c r="B8" s="12" t="s">
        <v>12</v>
      </c>
      <c r="C8" s="4"/>
      <c r="D8" s="13">
        <f>(D4-D5)*0.1</f>
        <v>25</v>
      </c>
      <c r="E8" s="13">
        <v>2.0</v>
      </c>
      <c r="F8" s="15">
        <f t="shared" si="1"/>
        <v>12.5</v>
      </c>
      <c r="G8" s="14">
        <f t="shared" si="3"/>
        <v>43264</v>
      </c>
      <c r="H8" s="6">
        <v>43280.0</v>
      </c>
      <c r="I8" s="13">
        <v>600.0</v>
      </c>
      <c r="J8" s="4">
        <f t="shared" si="2"/>
        <v>15000</v>
      </c>
    </row>
    <row r="9">
      <c r="B9" s="16" t="s">
        <v>13</v>
      </c>
      <c r="C9" s="8"/>
      <c r="D9" s="9">
        <v>300.0</v>
      </c>
      <c r="E9" s="10"/>
      <c r="F9" s="8"/>
      <c r="G9" s="8"/>
      <c r="H9" s="8"/>
      <c r="I9" s="8"/>
      <c r="J9" s="8"/>
    </row>
    <row r="10">
      <c r="B10" s="17" t="s">
        <v>9</v>
      </c>
      <c r="C10" s="13"/>
      <c r="D10" s="13">
        <v>50.0</v>
      </c>
      <c r="E10" s="13">
        <v>3.0</v>
      </c>
      <c r="F10" s="15">
        <f t="shared" ref="F10:F13" si="4">D10/E10</f>
        <v>16.66666667</v>
      </c>
      <c r="G10" s="6">
        <f>H6+1</f>
        <v>43243</v>
      </c>
      <c r="H10" s="6">
        <v>43265.0</v>
      </c>
      <c r="I10" s="13">
        <v>600.0</v>
      </c>
      <c r="J10" s="4">
        <f t="shared" ref="J10:J13" si="5">I10*D10</f>
        <v>30000</v>
      </c>
    </row>
    <row r="11">
      <c r="B11" s="17" t="s">
        <v>10</v>
      </c>
      <c r="C11" s="4"/>
      <c r="D11" s="13">
        <f>(D9-D10)* 0.3</f>
        <v>75</v>
      </c>
      <c r="E11" s="13">
        <v>3.0</v>
      </c>
      <c r="F11" s="4">
        <f t="shared" si="4"/>
        <v>25</v>
      </c>
      <c r="G11" s="14">
        <f t="shared" ref="G11:G13" si="6">H10+1</f>
        <v>43266</v>
      </c>
      <c r="H11" s="6">
        <v>43300.0</v>
      </c>
      <c r="I11" s="13">
        <v>600.0</v>
      </c>
      <c r="J11" s="4">
        <f t="shared" si="5"/>
        <v>45000</v>
      </c>
    </row>
    <row r="12">
      <c r="B12" s="17" t="s">
        <v>11</v>
      </c>
      <c r="C12" s="4"/>
      <c r="D12" s="13">
        <f>(D9-D10)*0.6</f>
        <v>150</v>
      </c>
      <c r="E12" s="13">
        <v>6.0</v>
      </c>
      <c r="F12" s="4">
        <f t="shared" si="4"/>
        <v>25</v>
      </c>
      <c r="G12" s="14">
        <f t="shared" si="6"/>
        <v>43301</v>
      </c>
      <c r="H12" s="6">
        <v>43335.0</v>
      </c>
      <c r="I12" s="13">
        <v>600.0</v>
      </c>
      <c r="J12" s="4">
        <f t="shared" si="5"/>
        <v>90000</v>
      </c>
    </row>
    <row r="13">
      <c r="B13" s="17" t="s">
        <v>12</v>
      </c>
      <c r="C13" s="4"/>
      <c r="D13" s="13">
        <f>(D9-D10)*0.1</f>
        <v>25</v>
      </c>
      <c r="E13" s="13">
        <v>1.0</v>
      </c>
      <c r="F13" s="4">
        <f t="shared" si="4"/>
        <v>25</v>
      </c>
      <c r="G13" s="14">
        <f t="shared" si="6"/>
        <v>43336</v>
      </c>
      <c r="H13" s="6">
        <v>43370.0</v>
      </c>
      <c r="I13" s="13">
        <v>600.0</v>
      </c>
      <c r="J13" s="4">
        <f t="shared" si="5"/>
        <v>15000</v>
      </c>
    </row>
    <row r="14">
      <c r="B14" s="16" t="s">
        <v>14</v>
      </c>
      <c r="C14" s="8"/>
      <c r="D14" s="9">
        <v>200.0</v>
      </c>
      <c r="E14" s="10"/>
      <c r="F14" s="8"/>
      <c r="G14" s="18"/>
      <c r="H14" s="10"/>
      <c r="I14" s="10"/>
      <c r="J14" s="8"/>
    </row>
    <row r="15">
      <c r="B15" s="19" t="s">
        <v>9</v>
      </c>
      <c r="C15" s="4"/>
      <c r="D15" s="13">
        <v>50.0</v>
      </c>
      <c r="E15" s="13">
        <v>2.0</v>
      </c>
      <c r="F15" s="4">
        <f t="shared" ref="F15:F18" si="7">D15/E15</f>
        <v>25</v>
      </c>
      <c r="G15" s="6">
        <f>H6+1</f>
        <v>43243</v>
      </c>
      <c r="H15" s="6">
        <v>43277.0</v>
      </c>
      <c r="I15" s="13">
        <v>600.0</v>
      </c>
      <c r="J15" s="4">
        <f t="shared" ref="J15:J18" si="8">I15*D15</f>
        <v>30000</v>
      </c>
    </row>
    <row r="16">
      <c r="B16" s="19" t="s">
        <v>10</v>
      </c>
      <c r="C16" s="4"/>
      <c r="D16" s="13">
        <f>(D14-D15)* 0.3</f>
        <v>45</v>
      </c>
      <c r="E16" s="13">
        <v>2.0</v>
      </c>
      <c r="F16" s="15">
        <f t="shared" si="7"/>
        <v>22.5</v>
      </c>
      <c r="G16" s="14">
        <f t="shared" ref="G16:G18" si="9">H15+1</f>
        <v>43278</v>
      </c>
      <c r="H16" s="6">
        <v>43308.0</v>
      </c>
      <c r="I16" s="13">
        <v>600.0</v>
      </c>
      <c r="J16" s="4">
        <f t="shared" si="8"/>
        <v>27000</v>
      </c>
    </row>
    <row r="17">
      <c r="B17" s="19" t="s">
        <v>11</v>
      </c>
      <c r="C17" s="4"/>
      <c r="D17" s="13">
        <f>(D14-D15)*0.6</f>
        <v>90</v>
      </c>
      <c r="E17" s="13">
        <v>4.0</v>
      </c>
      <c r="F17" s="15">
        <f t="shared" si="7"/>
        <v>22.5</v>
      </c>
      <c r="G17" s="14">
        <f t="shared" si="9"/>
        <v>43309</v>
      </c>
      <c r="H17" s="6">
        <v>43341.0</v>
      </c>
      <c r="I17" s="13">
        <v>600.0</v>
      </c>
      <c r="J17" s="4">
        <f t="shared" si="8"/>
        <v>54000</v>
      </c>
    </row>
    <row r="18">
      <c r="B18" s="19" t="s">
        <v>12</v>
      </c>
      <c r="C18" s="4"/>
      <c r="D18" s="13">
        <f>(D14-D15)*0.1</f>
        <v>15</v>
      </c>
      <c r="E18" s="13">
        <v>1.0</v>
      </c>
      <c r="F18" s="4">
        <f t="shared" si="7"/>
        <v>15</v>
      </c>
      <c r="G18" s="14">
        <f t="shared" si="9"/>
        <v>43342</v>
      </c>
      <c r="H18" s="6">
        <v>43362.0</v>
      </c>
      <c r="I18" s="13">
        <v>600.0</v>
      </c>
      <c r="J18" s="4">
        <f t="shared" si="8"/>
        <v>9000</v>
      </c>
    </row>
    <row r="19">
      <c r="B19" s="16" t="s">
        <v>15</v>
      </c>
      <c r="C19" s="8"/>
      <c r="D19" s="20">
        <f>D20+D21</f>
        <v>280</v>
      </c>
      <c r="E19" s="10"/>
      <c r="F19" s="8"/>
      <c r="G19" s="8"/>
      <c r="H19" s="8"/>
      <c r="I19" s="8"/>
      <c r="J19" s="8"/>
    </row>
    <row r="20">
      <c r="B20" s="21" t="s">
        <v>16</v>
      </c>
      <c r="C20" s="4"/>
      <c r="D20" s="4">
        <f>0.15*(D14+D4+D9) </f>
        <v>120</v>
      </c>
      <c r="E20" s="13">
        <v>2.0</v>
      </c>
      <c r="F20" s="4">
        <f t="shared" ref="F20:F21" si="10">D20/E20</f>
        <v>60</v>
      </c>
      <c r="G20" s="14">
        <f>H3+1</f>
        <v>43208</v>
      </c>
      <c r="H20" s="6">
        <v>43291.0</v>
      </c>
      <c r="I20" s="13">
        <v>600.0</v>
      </c>
      <c r="J20" s="4">
        <f t="shared" ref="J20:J22" si="11">I20*D20</f>
        <v>72000</v>
      </c>
    </row>
    <row r="21" ht="15.75" customHeight="1">
      <c r="B21" s="21" t="s">
        <v>17</v>
      </c>
      <c r="C21" s="4"/>
      <c r="D21" s="4">
        <f>(D14+D9+D4)*0.2</f>
        <v>160</v>
      </c>
      <c r="E21" s="13">
        <v>2.0</v>
      </c>
      <c r="F21" s="4">
        <f t="shared" si="10"/>
        <v>80</v>
      </c>
      <c r="G21" s="14">
        <f>G3+1</f>
        <v>43195</v>
      </c>
      <c r="H21" s="6">
        <v>43306.0</v>
      </c>
      <c r="I21" s="13">
        <v>600.0</v>
      </c>
      <c r="J21" s="4">
        <f t="shared" si="11"/>
        <v>96000</v>
      </c>
    </row>
    <row r="22" ht="15.75" customHeight="1">
      <c r="B22" s="22" t="s">
        <v>18</v>
      </c>
      <c r="C22" s="4"/>
      <c r="D22" s="13">
        <v>5.0</v>
      </c>
      <c r="E22" s="13">
        <v>1.0</v>
      </c>
      <c r="F22" s="13">
        <v>5.0</v>
      </c>
      <c r="G22" s="6">
        <f>H13+1</f>
        <v>43371</v>
      </c>
      <c r="H22" s="23">
        <v>43377.0</v>
      </c>
      <c r="I22" s="13">
        <v>600.0</v>
      </c>
      <c r="J22" s="4">
        <f t="shared" si="11"/>
        <v>3000</v>
      </c>
    </row>
    <row r="23" ht="15.75" customHeight="1">
      <c r="I23" s="24" t="s">
        <v>19</v>
      </c>
      <c r="J23" s="25">
        <f>SUM(J3:J22)</f>
        <v>657000</v>
      </c>
    </row>
    <row r="24" ht="15.75" customHeight="1">
      <c r="B24" s="4" t="s">
        <v>20</v>
      </c>
      <c r="C24" s="26">
        <f>SUM(J5:J8)</f>
        <v>180000</v>
      </c>
    </row>
    <row r="25" ht="15.75" customHeight="1">
      <c r="B25" s="4" t="s">
        <v>21</v>
      </c>
      <c r="C25" s="26">
        <f>sum(J10:J13)</f>
        <v>180000</v>
      </c>
    </row>
    <row r="26" ht="15.75" customHeight="1">
      <c r="B26" s="4" t="s">
        <v>22</v>
      </c>
      <c r="C26" s="26">
        <f>sum(J15:J18)</f>
        <v>120000</v>
      </c>
    </row>
    <row r="27" ht="15.75" customHeight="1">
      <c r="B27" s="4" t="s">
        <v>23</v>
      </c>
      <c r="C27" s="26">
        <f>SUM(J20:J22)</f>
        <v>171000</v>
      </c>
    </row>
    <row r="28" ht="15.75" customHeight="1">
      <c r="B28" s="24" t="s">
        <v>24</v>
      </c>
      <c r="C28" s="25">
        <f>SUM(C24:C27,J3)</f>
        <v>657000</v>
      </c>
      <c r="E28" s="27" t="s">
        <v>25</v>
      </c>
    </row>
    <row r="29" ht="15.75" customHeight="1">
      <c r="E29" t="s">
        <v>26</v>
      </c>
    </row>
    <row r="30" ht="15.75" customHeight="1">
      <c r="B30" s="4" t="s">
        <v>27</v>
      </c>
      <c r="C30" s="15">
        <f>H22-G3</f>
        <v>183</v>
      </c>
      <c r="E30" t="s">
        <v>28</v>
      </c>
    </row>
    <row r="31" ht="15.75" customHeight="1">
      <c r="B31" s="2" t="s">
        <v>29</v>
      </c>
      <c r="C31" s="28">
        <f>1/E20</f>
        <v>0.5</v>
      </c>
    </row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conditionalFormatting sqref="G3">
    <cfRule type="notContainsBlanks" dxfId="0" priority="1">
      <formula>LEN(TRIM(G3))&gt;0</formula>
    </cfRule>
  </conditionalFormatting>
  <conditionalFormatting sqref="D21">
    <cfRule type="colorScale" priority="2">
      <colorScale>
        <cfvo type="min"/>
        <cfvo type="max"/>
        <color rgb="FFF6B26B"/>
        <color rgb="FFFFFFFF"/>
      </colorScale>
    </cfRule>
  </conditionalFormatting>
  <printOptions/>
  <pageMargins bottom="0.75" footer="0.0" header="0.0" left="0.7" right="0.7" top="0.75"/>
  <pageSetup orientation="landscape"/>
  <drawing r:id="rId1"/>
</worksheet>
</file>