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/>
  <mc:AlternateContent xmlns:mc="http://schemas.openxmlformats.org/markup-compatibility/2006">
    <mc:Choice Requires="x15">
      <x15ac:absPath xmlns:x15ac="http://schemas.microsoft.com/office/spreadsheetml/2010/11/ac" url="C:\Users\arsen\Nextcloud2\EFREI\L3\Gestion de projet\"/>
    </mc:Choice>
  </mc:AlternateContent>
  <xr:revisionPtr revIDLastSave="0" documentId="13_ncr:1_{7D562049-54F3-487A-81CF-D76DAFFF4673}" xr6:coauthVersionLast="45" xr6:coauthVersionMax="45" xr10:uidLastSave="{00000000-0000-0000-0000-000000000000}"/>
  <bookViews>
    <workbookView xWindow="-108" yWindow="-108" windowWidth="23256" windowHeight="12720" xr2:uid="{00000000-000D-0000-FFFF-FFFF00000000}"/>
  </bookViews>
  <sheets>
    <sheet name="corrigé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G5" i="1"/>
  <c r="C27" i="1"/>
  <c r="J23" i="1"/>
  <c r="F23" i="1"/>
  <c r="J22" i="1"/>
  <c r="F22" i="1"/>
  <c r="I19" i="1"/>
  <c r="E19" i="1"/>
  <c r="J13" i="1"/>
  <c r="F13" i="1"/>
  <c r="J12" i="1"/>
  <c r="F12" i="1"/>
  <c r="J11" i="1"/>
  <c r="F11" i="1"/>
  <c r="J10" i="1"/>
  <c r="F10" i="1"/>
  <c r="I9" i="1"/>
  <c r="E9" i="1"/>
  <c r="D9" i="1"/>
  <c r="J8" i="1"/>
  <c r="F8" i="1"/>
  <c r="J7" i="1"/>
  <c r="J6" i="1"/>
  <c r="F6" i="1"/>
  <c r="J5" i="1"/>
  <c r="F5" i="1"/>
  <c r="H5" i="1" s="1"/>
  <c r="G6" i="1" s="1"/>
  <c r="I4" i="1"/>
  <c r="E4" i="1"/>
  <c r="D4" i="1"/>
  <c r="J3" i="1"/>
  <c r="F3" i="1"/>
  <c r="H3" i="1" s="1"/>
  <c r="H6" i="1" l="1"/>
  <c r="G7" i="1" s="1"/>
  <c r="H7" i="1" s="1"/>
  <c r="G8" i="1" s="1"/>
  <c r="H8" i="1" s="1"/>
  <c r="G10" i="1" s="1"/>
  <c r="H10" i="1" s="1"/>
  <c r="G11" i="1" s="1"/>
  <c r="H11" i="1" s="1"/>
  <c r="G12" i="1" s="1"/>
  <c r="H12" i="1" s="1"/>
  <c r="G13" i="1" s="1"/>
  <c r="H13" i="1" s="1"/>
  <c r="H23" i="1" s="1"/>
  <c r="C26" i="1"/>
  <c r="C25" i="1"/>
  <c r="D20" i="1"/>
  <c r="F20" i="1" s="1"/>
  <c r="F19" i="1" s="1"/>
  <c r="F9" i="1"/>
  <c r="J9" i="1"/>
  <c r="F4" i="1"/>
  <c r="J4" i="1"/>
  <c r="J20" i="1" l="1"/>
  <c r="J19" i="1" s="1"/>
  <c r="J24" i="1" s="1"/>
  <c r="J21" i="1" s="1"/>
  <c r="C28" i="1" s="1"/>
  <c r="C29" i="1" s="1"/>
  <c r="D19" i="1"/>
  <c r="C31" i="1"/>
  <c r="C32" i="1" l="1"/>
</calcChain>
</file>

<file path=xl/sharedStrings.xml><?xml version="1.0" encoding="utf-8"?>
<sst xmlns="http://schemas.openxmlformats.org/spreadsheetml/2006/main" count="38" uniqueCount="34">
  <si>
    <t>Les dates tiennent compte des weekends réels</t>
  </si>
  <si>
    <t>Charge (j.h)</t>
  </si>
  <si>
    <t>ETP</t>
  </si>
  <si>
    <t>Durée J</t>
  </si>
  <si>
    <t>Début</t>
  </si>
  <si>
    <t>Fin</t>
  </si>
  <si>
    <t>TJM (€/j)</t>
  </si>
  <si>
    <t>Montant à facturer</t>
  </si>
  <si>
    <t>Initialisation</t>
  </si>
  <si>
    <t xml:space="preserve">      Les spécifications, réalisation et tests du socle technique</t>
  </si>
  <si>
    <t xml:space="preserve">      Les spécifications fonctionnelles détaillées</t>
  </si>
  <si>
    <t xml:space="preserve">      Le développement</t>
  </si>
  <si>
    <t xml:space="preserve">      Les tests associés</t>
  </si>
  <si>
    <t>Autre</t>
  </si>
  <si>
    <t xml:space="preserve">      Des charges de pilotage</t>
  </si>
  <si>
    <t xml:space="preserve">      Provision pour risque *</t>
  </si>
  <si>
    <t xml:space="preserve">      Des charges de recette</t>
  </si>
  <si>
    <t>Finalisation</t>
  </si>
  <si>
    <t>Total</t>
  </si>
  <si>
    <t>Coût Application Métier :</t>
  </si>
  <si>
    <t>Coût Application Web :</t>
  </si>
  <si>
    <t xml:space="preserve">Conformément au descriptif du projet certaines taches ont été parallélisées </t>
  </si>
  <si>
    <t>Coût Application IPhone :</t>
  </si>
  <si>
    <t>Coût Autres :</t>
  </si>
  <si>
    <t>Cout Total :</t>
  </si>
  <si>
    <t xml:space="preserve">Légende : </t>
  </si>
  <si>
    <t>ETP : Equivalent Temps Plein : personne travaillent à temps plein</t>
  </si>
  <si>
    <t>Durée du projet :</t>
  </si>
  <si>
    <t>TJM : Taux Journalier Moyen</t>
  </si>
  <si>
    <t>Taux d'occupation du Chef de Projet :</t>
  </si>
  <si>
    <t>* : Nous avons pris 30% du coût total de notre projet</t>
  </si>
  <si>
    <t>Tâches durant la totalitées du projet</t>
  </si>
  <si>
    <t>Application “Service Métier CRM”</t>
  </si>
  <si>
    <t>Application “Frontend CRM”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</si>
</sst>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6" formatCode="#,##0.00\ &quot;€&quot;"/>
  </numFmts>
  <fonts count="4" x14ac:knownFonts="1">
    <font>
      <sz val="11"/>
      <color theme="1"/>
      <name val="Calibri"/>
      <scheme val="minor"/>
    </font>
    <font>
      <b/>
      <sz val="11"/>
      <color theme="1"/>
      <name val="Calibri"/>
      <scheme val="minor"/>
    </font>
    <font>
      <b/>
      <u/>
      <sz val="11"/>
      <color theme="1"/>
      <name val="Calibri"/>
      <scheme val="minor"/>
    </font>
    <font>
      <sz val="11"/>
      <name val="Calibri"/>
    </font>
  </fonts>
  <fills count="9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indexed="5"/>
        <bgColor indexed="5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39997558519241921"/>
        <bgColor theme="5" tint="0.39997558519241921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theme="1"/>
      </diagonal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 style="thin">
        <color theme="1"/>
      </diagonal>
    </border>
    <border>
      <left style="thin">
        <color theme="1"/>
      </left>
      <right/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2" fillId="0" borderId="0" xfId="0" applyFont="1"/>
    <xf numFmtId="14" fontId="0" fillId="0" borderId="0" xfId="0" applyNumberFormat="1"/>
    <xf numFmtId="0" fontId="0" fillId="0" borderId="0" xfId="0"/>
    <xf numFmtId="0" fontId="0" fillId="2" borderId="1" xfId="0" applyFill="1" applyBorder="1" applyAlignment="1">
      <alignment horizontal="center"/>
    </xf>
    <xf numFmtId="0" fontId="0" fillId="2" borderId="2" xfId="0" applyFill="1" applyBorder="1" applyAlignment="1">
      <alignment horizontal="center"/>
    </xf>
    <xf numFmtId="0" fontId="1" fillId="3" borderId="2" xfId="0" applyFont="1" applyFill="1" applyBorder="1"/>
    <xf numFmtId="0" fontId="1" fillId="3" borderId="1" xfId="0" applyFont="1" applyFill="1" applyBorder="1"/>
    <xf numFmtId="0" fontId="1" fillId="3" borderId="3" xfId="0" applyFont="1" applyFill="1" applyBorder="1"/>
    <xf numFmtId="14" fontId="1" fillId="4" borderId="2" xfId="0" applyNumberFormat="1" applyFont="1" applyFill="1" applyBorder="1"/>
    <xf numFmtId="14" fontId="1" fillId="3" borderId="2" xfId="0" applyNumberFormat="1" applyFont="1" applyFill="1" applyBorder="1"/>
    <xf numFmtId="14" fontId="1" fillId="3" borderId="2" xfId="0" applyNumberFormat="1" applyFont="1" applyFill="1" applyBorder="1"/>
    <xf numFmtId="0" fontId="0" fillId="5" borderId="2" xfId="0" applyFill="1" applyBorder="1"/>
    <xf numFmtId="0" fontId="0" fillId="0" borderId="2" xfId="0" applyBorder="1"/>
    <xf numFmtId="0" fontId="0" fillId="0" borderId="4" xfId="0" applyBorder="1"/>
    <xf numFmtId="14" fontId="0" fillId="0" borderId="2" xfId="0" applyNumberFormat="1" applyBorder="1"/>
    <xf numFmtId="14" fontId="0" fillId="0" borderId="2" xfId="0" applyNumberFormat="1" applyBorder="1"/>
    <xf numFmtId="0" fontId="3" fillId="5" borderId="2" xfId="0" applyFont="1" applyFill="1" applyBorder="1"/>
    <xf numFmtId="0" fontId="0" fillId="0" borderId="3" xfId="0" applyBorder="1"/>
    <xf numFmtId="0" fontId="0" fillId="6" borderId="2" xfId="0" applyFill="1" applyBorder="1"/>
    <xf numFmtId="0" fontId="3" fillId="6" borderId="2" xfId="0" applyFont="1" applyFill="1" applyBorder="1"/>
    <xf numFmtId="0" fontId="1" fillId="3" borderId="5" xfId="0" applyFont="1" applyFill="1" applyBorder="1"/>
    <xf numFmtId="0" fontId="1" fillId="7" borderId="6" xfId="0" applyFont="1" applyFill="1" applyBorder="1"/>
    <xf numFmtId="14" fontId="1" fillId="7" borderId="6" xfId="0" applyNumberFormat="1" applyFont="1" applyFill="1" applyBorder="1"/>
    <xf numFmtId="0" fontId="1" fillId="3" borderId="7" xfId="0" applyFont="1" applyFill="1" applyBorder="1"/>
    <xf numFmtId="0" fontId="0" fillId="8" borderId="2" xfId="0" applyFill="1" applyBorder="1"/>
    <xf numFmtId="0" fontId="0" fillId="0" borderId="5" xfId="0" applyBorder="1"/>
    <xf numFmtId="0" fontId="0" fillId="7" borderId="6" xfId="0" applyFill="1" applyBorder="1"/>
    <xf numFmtId="0" fontId="0" fillId="0" borderId="7" xfId="0" applyBorder="1"/>
    <xf numFmtId="0" fontId="0" fillId="8" borderId="2" xfId="0" applyFill="1" applyBorder="1"/>
    <xf numFmtId="14" fontId="1" fillId="4" borderId="2" xfId="0" applyNumberFormat="1" applyFont="1" applyFill="1" applyBorder="1"/>
    <xf numFmtId="0" fontId="1" fillId="2" borderId="2" xfId="0" applyFont="1" applyFill="1" applyBorder="1"/>
    <xf numFmtId="166" fontId="1" fillId="2" borderId="2" xfId="0" applyNumberFormat="1" applyFont="1" applyFill="1" applyBorder="1"/>
    <xf numFmtId="166" fontId="0" fillId="0" borderId="2" xfId="0" applyNumberFormat="1" applyBorder="1"/>
    <xf numFmtId="0" fontId="1" fillId="0" borderId="0" xfId="0" applyFont="1"/>
    <xf numFmtId="10" fontId="1" fillId="3" borderId="2" xfId="0" applyNumberFormat="1" applyFont="1" applyFill="1" applyBorder="1"/>
    <xf numFmtId="0" fontId="0" fillId="0" borderId="0" xfId="0"/>
    <xf numFmtId="0" fontId="0" fillId="7" borderId="8" xfId="0" applyFill="1" applyBorder="1"/>
    <xf numFmtId="0" fontId="0" fillId="0" borderId="9" xfId="0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eme Office">
  <a:themeElements>
    <a:clrScheme name="Standard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Standard">
      <a:majorFont>
        <a:latin typeface="Cambria"/>
        <a:ea typeface="Arial"/>
        <a:cs typeface="Arial"/>
      </a:majorFont>
      <a:minorFont>
        <a:latin typeface="Calibri"/>
        <a:ea typeface="Arial"/>
        <a:cs typeface="Arial"/>
      </a:minorFont>
    </a:fontScheme>
    <a:fmtScheme name="Standard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/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IW43"/>
  <sheetViews>
    <sheetView showGridLines="0" tabSelected="1" zoomScale="85" workbookViewId="0">
      <selection activeCell="K1" sqref="K1"/>
    </sheetView>
  </sheetViews>
  <sheetFormatPr defaultColWidth="0" defaultRowHeight="14.4" zeroHeight="1" x14ac:dyDescent="0.3"/>
  <cols>
    <col min="1" max="1" width="3.109375" customWidth="1"/>
    <col min="2" max="2" width="69.6640625" customWidth="1"/>
    <col min="3" max="3" width="21" customWidth="1"/>
    <col min="4" max="4" width="11.6640625" customWidth="1"/>
    <col min="5" max="5" width="8" customWidth="1"/>
    <col min="6" max="6" width="9.44140625" bestFit="1" customWidth="1"/>
    <col min="7" max="8" width="11.44140625" customWidth="1"/>
    <col min="9" max="9" width="7.6640625" customWidth="1"/>
    <col min="10" max="10" width="17.5546875" bestFit="1" customWidth="1"/>
    <col min="11" max="11" width="3.5546875" customWidth="1"/>
    <col min="12" max="257" width="11.44140625" hidden="1" customWidth="1"/>
  </cols>
  <sheetData>
    <row r="1" spans="2:11" x14ac:dyDescent="0.3">
      <c r="B1" s="1"/>
      <c r="K1" s="2"/>
    </row>
    <row r="2" spans="2:11" x14ac:dyDescent="0.3">
      <c r="B2" s="1" t="s">
        <v>0</v>
      </c>
      <c r="C2" s="3"/>
      <c r="D2" s="4" t="s">
        <v>1</v>
      </c>
      <c r="E2" s="5" t="s">
        <v>2</v>
      </c>
      <c r="F2" s="5" t="s">
        <v>3</v>
      </c>
      <c r="G2" s="5" t="s">
        <v>4</v>
      </c>
      <c r="H2" s="5" t="s">
        <v>5</v>
      </c>
      <c r="I2" s="5" t="s">
        <v>6</v>
      </c>
      <c r="J2" s="5" t="s">
        <v>7</v>
      </c>
    </row>
    <row r="3" spans="2:11" x14ac:dyDescent="0.3">
      <c r="B3" s="6" t="s">
        <v>8</v>
      </c>
      <c r="C3" s="7"/>
      <c r="D3" s="6">
        <v>10</v>
      </c>
      <c r="E3" s="8">
        <v>1</v>
      </c>
      <c r="F3" s="6">
        <f>D3/E3</f>
        <v>10</v>
      </c>
      <c r="G3" s="9">
        <v>44092</v>
      </c>
      <c r="H3" s="10">
        <f>WORKDAY(G3,F3)</f>
        <v>44106</v>
      </c>
      <c r="I3" s="6">
        <v>400</v>
      </c>
      <c r="J3" s="6">
        <f>D3*I3</f>
        <v>4000</v>
      </c>
    </row>
    <row r="4" spans="2:11" x14ac:dyDescent="0.3">
      <c r="B4" s="6" t="s">
        <v>32</v>
      </c>
      <c r="C4" s="6"/>
      <c r="D4" s="6">
        <f>SUM(D5:D8)</f>
        <v>85</v>
      </c>
      <c r="E4" s="6">
        <f>SUM(E5:E8)</f>
        <v>9</v>
      </c>
      <c r="F4" s="6">
        <f>SUM(F5:F8)</f>
        <v>34.166666666666671</v>
      </c>
      <c r="G4" s="11"/>
      <c r="H4" s="10"/>
      <c r="I4" s="6">
        <f>SUM(I5:I8)</f>
        <v>1600</v>
      </c>
      <c r="J4" s="6">
        <f>SUM(J5:J8)</f>
        <v>34000</v>
      </c>
    </row>
    <row r="5" spans="2:11" x14ac:dyDescent="0.3">
      <c r="B5" s="12" t="s">
        <v>9</v>
      </c>
      <c r="C5" s="13"/>
      <c r="D5" s="13">
        <v>15</v>
      </c>
      <c r="E5" s="14">
        <v>2</v>
      </c>
      <c r="F5" s="13">
        <f t="shared" ref="F5:F8" si="0">(D5/E5)</f>
        <v>7.5</v>
      </c>
      <c r="G5" s="15">
        <f>H3</f>
        <v>44106</v>
      </c>
      <c r="H5" s="10">
        <f>WORKDAY(G5,F5)</f>
        <v>44117</v>
      </c>
      <c r="I5" s="13">
        <v>400</v>
      </c>
      <c r="J5" s="13">
        <f t="shared" ref="J5:J8" si="1">D5*I5</f>
        <v>6000</v>
      </c>
    </row>
    <row r="6" spans="2:11" x14ac:dyDescent="0.3">
      <c r="B6" s="12" t="s">
        <v>10</v>
      </c>
      <c r="C6" s="13"/>
      <c r="D6" s="13">
        <v>15</v>
      </c>
      <c r="E6" s="14">
        <v>2</v>
      </c>
      <c r="F6" s="13">
        <f t="shared" si="0"/>
        <v>7.5</v>
      </c>
      <c r="G6" s="16">
        <f>H5</f>
        <v>44117</v>
      </c>
      <c r="H6" s="10">
        <f>WORKDAY(G6,F6)</f>
        <v>44126</v>
      </c>
      <c r="I6" s="13">
        <v>400</v>
      </c>
      <c r="J6" s="13">
        <f t="shared" si="1"/>
        <v>6000</v>
      </c>
    </row>
    <row r="7" spans="2:11" x14ac:dyDescent="0.3">
      <c r="B7" s="17" t="s">
        <v>11</v>
      </c>
      <c r="C7" s="13"/>
      <c r="D7" s="13">
        <v>50</v>
      </c>
      <c r="E7" s="14">
        <v>3</v>
      </c>
      <c r="F7" s="13">
        <f t="shared" si="0"/>
        <v>16.666666666666668</v>
      </c>
      <c r="G7" s="16">
        <f t="shared" ref="G7:G8" si="2">H6</f>
        <v>44126</v>
      </c>
      <c r="H7" s="10">
        <f>WORKDAY(G7,F7)</f>
        <v>44148</v>
      </c>
      <c r="I7" s="13">
        <v>400</v>
      </c>
      <c r="J7" s="13">
        <f t="shared" si="1"/>
        <v>20000</v>
      </c>
    </row>
    <row r="8" spans="2:11" x14ac:dyDescent="0.3">
      <c r="B8" s="12" t="s">
        <v>12</v>
      </c>
      <c r="C8" s="13"/>
      <c r="D8" s="13">
        <v>5</v>
      </c>
      <c r="E8" s="18">
        <v>2</v>
      </c>
      <c r="F8" s="13">
        <f t="shared" si="0"/>
        <v>2.5</v>
      </c>
      <c r="G8" s="16">
        <f t="shared" si="2"/>
        <v>44148</v>
      </c>
      <c r="H8" s="10">
        <f>WORKDAY(G8,F8)</f>
        <v>44152</v>
      </c>
      <c r="I8" s="13">
        <v>400</v>
      </c>
      <c r="J8" s="13">
        <f t="shared" si="1"/>
        <v>2000</v>
      </c>
    </row>
    <row r="9" spans="2:11" x14ac:dyDescent="0.3">
      <c r="B9" s="6" t="s">
        <v>33</v>
      </c>
      <c r="C9" s="6"/>
      <c r="D9" s="6">
        <f>SUM(D10:D13)</f>
        <v>70</v>
      </c>
      <c r="E9" s="6">
        <f>SUM(E10:E13)</f>
        <v>9</v>
      </c>
      <c r="F9" s="6">
        <f>SUM(F10:F13)</f>
        <v>28.333333333333336</v>
      </c>
      <c r="G9" s="6"/>
      <c r="H9" s="10"/>
      <c r="I9" s="6">
        <f>SUM(I10:I13)</f>
        <v>1600</v>
      </c>
      <c r="J9" s="6">
        <f>SUM(J10:J13)</f>
        <v>28000</v>
      </c>
    </row>
    <row r="10" spans="2:11" x14ac:dyDescent="0.3">
      <c r="B10" s="19" t="s">
        <v>9</v>
      </c>
      <c r="C10" s="13"/>
      <c r="D10" s="13">
        <v>10</v>
      </c>
      <c r="E10" s="14">
        <v>2</v>
      </c>
      <c r="F10" s="13">
        <f t="shared" ref="F10:F13" si="3">(D10/E10)</f>
        <v>5</v>
      </c>
      <c r="G10" s="16">
        <f>H8</f>
        <v>44152</v>
      </c>
      <c r="H10" s="10">
        <f>WORKDAY(G10,F10)</f>
        <v>44159</v>
      </c>
      <c r="I10" s="13">
        <v>400</v>
      </c>
      <c r="J10" s="13">
        <f t="shared" ref="J10:J13" si="4">D10*I10</f>
        <v>4000</v>
      </c>
    </row>
    <row r="11" spans="2:11" x14ac:dyDescent="0.3">
      <c r="B11" s="20" t="s">
        <v>10</v>
      </c>
      <c r="C11" s="13"/>
      <c r="D11" s="13">
        <v>15</v>
      </c>
      <c r="E11" s="13">
        <v>2</v>
      </c>
      <c r="F11" s="13">
        <f t="shared" si="3"/>
        <v>7.5</v>
      </c>
      <c r="G11" s="16">
        <f>H10</f>
        <v>44159</v>
      </c>
      <c r="H11" s="10">
        <f>WORKDAY(G11,F11)</f>
        <v>44168</v>
      </c>
      <c r="I11" s="13">
        <v>400</v>
      </c>
      <c r="J11" s="13">
        <f t="shared" si="4"/>
        <v>6000</v>
      </c>
    </row>
    <row r="12" spans="2:11" x14ac:dyDescent="0.3">
      <c r="B12" s="19" t="s">
        <v>11</v>
      </c>
      <c r="C12" s="13"/>
      <c r="D12" s="13">
        <v>40</v>
      </c>
      <c r="E12" s="13">
        <v>3</v>
      </c>
      <c r="F12" s="13">
        <f t="shared" si="3"/>
        <v>13.333333333333334</v>
      </c>
      <c r="G12" s="16">
        <f t="shared" ref="G12:G13" si="5">H11</f>
        <v>44168</v>
      </c>
      <c r="H12" s="10">
        <f>WORKDAY(G12,F12)</f>
        <v>44187</v>
      </c>
      <c r="I12" s="13">
        <v>400</v>
      </c>
      <c r="J12" s="13">
        <f t="shared" si="4"/>
        <v>16000</v>
      </c>
    </row>
    <row r="13" spans="2:11" x14ac:dyDescent="0.3">
      <c r="B13" s="20" t="s">
        <v>12</v>
      </c>
      <c r="C13" s="13"/>
      <c r="D13" s="13">
        <v>5</v>
      </c>
      <c r="E13" s="13">
        <v>2</v>
      </c>
      <c r="F13" s="13">
        <f t="shared" si="3"/>
        <v>2.5</v>
      </c>
      <c r="G13" s="16">
        <f t="shared" si="5"/>
        <v>44187</v>
      </c>
      <c r="H13" s="10">
        <f>WORKDAY(G13,F13)</f>
        <v>44189</v>
      </c>
      <c r="I13" s="13">
        <v>400</v>
      </c>
      <c r="J13" s="13">
        <f t="shared" si="4"/>
        <v>2000</v>
      </c>
    </row>
    <row r="14" spans="2:11" x14ac:dyDescent="0.3">
      <c r="B14" s="36"/>
      <c r="C14" s="36"/>
      <c r="D14" s="36"/>
      <c r="E14" s="36"/>
      <c r="F14" s="36"/>
      <c r="G14" s="36"/>
      <c r="H14" s="36"/>
      <c r="I14" s="36"/>
      <c r="J14" s="36"/>
    </row>
    <row r="15" spans="2:11" x14ac:dyDescent="0.3">
      <c r="B15" s="36"/>
      <c r="C15" s="36"/>
      <c r="D15" s="36"/>
      <c r="E15" s="36"/>
      <c r="F15" s="36"/>
      <c r="G15" s="36"/>
      <c r="H15" s="36"/>
      <c r="I15" s="36"/>
      <c r="J15" s="36"/>
    </row>
    <row r="16" spans="2:11" x14ac:dyDescent="0.3">
      <c r="B16" s="36"/>
      <c r="C16" s="36"/>
      <c r="D16" s="36"/>
      <c r="E16" s="36"/>
      <c r="F16" s="36"/>
      <c r="G16" s="36"/>
      <c r="H16" s="36"/>
      <c r="I16" s="36"/>
      <c r="J16" s="36"/>
    </row>
    <row r="17" spans="2:10" x14ac:dyDescent="0.3">
      <c r="B17" s="36"/>
      <c r="C17" s="36"/>
      <c r="D17" s="36"/>
      <c r="E17" s="36"/>
      <c r="F17" s="36"/>
      <c r="G17" s="36"/>
      <c r="H17" s="36"/>
      <c r="I17" s="36"/>
      <c r="J17" s="36"/>
    </row>
    <row r="18" spans="2:10" x14ac:dyDescent="0.3">
      <c r="B18" s="36"/>
      <c r="C18" s="36"/>
      <c r="D18" s="36"/>
      <c r="E18" s="36"/>
      <c r="F18" s="36"/>
      <c r="G18" s="36"/>
      <c r="H18" s="36"/>
      <c r="I18" s="36"/>
      <c r="J18" s="36"/>
    </row>
    <row r="19" spans="2:10" x14ac:dyDescent="0.3">
      <c r="B19" s="6" t="s">
        <v>13</v>
      </c>
      <c r="C19" s="6"/>
      <c r="D19" s="6">
        <f>SUM(D20:D22)</f>
        <v>183.25</v>
      </c>
      <c r="E19" s="6">
        <f>SUM(E20:E22)</f>
        <v>4</v>
      </c>
      <c r="F19" s="21">
        <f>SUM(F20:F22)</f>
        <v>91.625</v>
      </c>
      <c r="G19" s="22"/>
      <c r="H19" s="23"/>
      <c r="I19" s="24">
        <f>SUM(I20:I23)</f>
        <v>1800</v>
      </c>
      <c r="J19" s="6">
        <f>(J20+J22)</f>
        <v>109950</v>
      </c>
    </row>
    <row r="20" spans="2:10" x14ac:dyDescent="0.3">
      <c r="B20" s="25" t="s">
        <v>14</v>
      </c>
      <c r="C20" s="13"/>
      <c r="D20" s="13">
        <f>0.15*(D4+D9+D14)</f>
        <v>23.25</v>
      </c>
      <c r="E20" s="13">
        <v>2</v>
      </c>
      <c r="F20" s="26">
        <f t="shared" ref="F20:F22" si="6">(D20/E20)</f>
        <v>11.625</v>
      </c>
      <c r="G20" s="27"/>
      <c r="H20" s="23"/>
      <c r="I20" s="28">
        <v>600</v>
      </c>
      <c r="J20" s="13">
        <f t="shared" ref="J20:J23" si="7">D20*I20</f>
        <v>13950</v>
      </c>
    </row>
    <row r="21" spans="2:10" x14ac:dyDescent="0.3">
      <c r="B21" s="29" t="s">
        <v>15</v>
      </c>
      <c r="C21" s="13"/>
      <c r="D21" s="13"/>
      <c r="E21" s="13"/>
      <c r="F21" s="26"/>
      <c r="G21" s="27"/>
      <c r="H21" s="23"/>
      <c r="I21" s="28"/>
      <c r="J21" s="13">
        <f>J24*0.03</f>
        <v>5158.5</v>
      </c>
    </row>
    <row r="22" spans="2:10" x14ac:dyDescent="0.3">
      <c r="B22" s="25" t="s">
        <v>16</v>
      </c>
      <c r="C22" s="13"/>
      <c r="D22" s="13">
        <v>160</v>
      </c>
      <c r="E22" s="13">
        <v>2</v>
      </c>
      <c r="F22" s="26">
        <f t="shared" si="6"/>
        <v>80</v>
      </c>
      <c r="G22" s="27"/>
      <c r="H22" s="23"/>
      <c r="I22" s="28">
        <v>600</v>
      </c>
      <c r="J22" s="13">
        <f t="shared" si="7"/>
        <v>96000</v>
      </c>
    </row>
    <row r="23" spans="2:10" x14ac:dyDescent="0.3">
      <c r="B23" s="6" t="s">
        <v>17</v>
      </c>
      <c r="C23" s="6"/>
      <c r="D23" s="6">
        <v>5</v>
      </c>
      <c r="E23" s="6">
        <v>1</v>
      </c>
      <c r="F23" s="6">
        <f>D23/E23</f>
        <v>5</v>
      </c>
      <c r="G23" s="6"/>
      <c r="H23" s="30">
        <f>H13</f>
        <v>44189</v>
      </c>
      <c r="I23" s="6">
        <v>600</v>
      </c>
      <c r="J23" s="6">
        <f t="shared" si="7"/>
        <v>3000</v>
      </c>
    </row>
    <row r="24" spans="2:10" x14ac:dyDescent="0.3">
      <c r="I24" s="31" t="s">
        <v>18</v>
      </c>
      <c r="J24" s="32">
        <f>J4+J9+J14+J19</f>
        <v>171950</v>
      </c>
    </row>
    <row r="25" spans="2:10" x14ac:dyDescent="0.3">
      <c r="B25" s="13" t="s">
        <v>19</v>
      </c>
      <c r="C25" s="33">
        <f>SUM(J5:J8)</f>
        <v>34000</v>
      </c>
    </row>
    <row r="26" spans="2:10" x14ac:dyDescent="0.3">
      <c r="B26" s="13" t="s">
        <v>20</v>
      </c>
      <c r="C26" s="33">
        <f>SUM(J10:J13)</f>
        <v>28000</v>
      </c>
      <c r="E26" s="1" t="s">
        <v>21</v>
      </c>
    </row>
    <row r="27" spans="2:10" x14ac:dyDescent="0.3">
      <c r="B27" s="13" t="s">
        <v>22</v>
      </c>
      <c r="C27" s="33">
        <f>SUM(J15:J18)</f>
        <v>0</v>
      </c>
    </row>
    <row r="28" spans="2:10" x14ac:dyDescent="0.3">
      <c r="B28" s="13" t="s">
        <v>23</v>
      </c>
      <c r="C28" s="33">
        <f>SUM(J20:J23)+J3</f>
        <v>122108.5</v>
      </c>
    </row>
    <row r="29" spans="2:10" x14ac:dyDescent="0.3">
      <c r="B29" s="31" t="s">
        <v>24</v>
      </c>
      <c r="C29" s="32">
        <f>SUM(C25:C28)</f>
        <v>184108.5</v>
      </c>
      <c r="E29" s="34" t="s">
        <v>25</v>
      </c>
    </row>
    <row r="30" spans="2:10" x14ac:dyDescent="0.3">
      <c r="E30" t="s">
        <v>26</v>
      </c>
    </row>
    <row r="31" spans="2:10" x14ac:dyDescent="0.3">
      <c r="B31" s="13" t="s">
        <v>27</v>
      </c>
      <c r="C31" s="13">
        <f>F4+F9+F14+F19+F23+F3</f>
        <v>169.125</v>
      </c>
      <c r="E31" t="s">
        <v>28</v>
      </c>
    </row>
    <row r="32" spans="2:10" x14ac:dyDescent="0.3">
      <c r="B32" s="6" t="s">
        <v>29</v>
      </c>
      <c r="C32" s="35">
        <f>(D19+D3+D23)/C31</f>
        <v>1.1722099039172209</v>
      </c>
      <c r="E32" s="36" t="s">
        <v>30</v>
      </c>
    </row>
    <row r="33" spans="5:6" x14ac:dyDescent="0.3">
      <c r="E33" s="37"/>
      <c r="F33" s="38" t="s">
        <v>31</v>
      </c>
    </row>
    <row r="34" spans="5:6" x14ac:dyDescent="0.3"/>
    <row r="35" spans="5:6" x14ac:dyDescent="0.3"/>
    <row r="36" spans="5:6" x14ac:dyDescent="0.3"/>
    <row r="37" spans="5:6" x14ac:dyDescent="0.3"/>
    <row r="38" spans="5:6" x14ac:dyDescent="0.3"/>
    <row r="39" spans="5:6" x14ac:dyDescent="0.3"/>
    <row r="40" spans="5:6" x14ac:dyDescent="0.3"/>
    <row r="41" spans="5:6" x14ac:dyDescent="0.3"/>
    <row r="42" spans="5:6" x14ac:dyDescent="0.3"/>
    <row r="43" spans="5:6" x14ac:dyDescent="0.3"/>
  </sheetData>
  <pageMargins left="0.7" right="0.7" top="0.75" bottom="0.75" header="0.3" footer="0.3"/>
  <pageSetup paperSize="9" scale="9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corrigé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Arsène Lapostolet</cp:lastModifiedBy>
  <cp:revision>3</cp:revision>
  <dcterms:modified xsi:type="dcterms:W3CDTF">2020-09-18T09:29:24Z</dcterms:modified>
</cp:coreProperties>
</file>