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/>
  <mc:AlternateContent xmlns:mc="http://schemas.openxmlformats.org/markup-compatibility/2006">
    <mc:Choice Requires="x15">
      <x15ac:absPath xmlns:x15ac="http://schemas.microsoft.com/office/spreadsheetml/2010/11/ac" url="C:\Users\arsen\Nextcloud2\EFREI\L3\Gestion de projet\"/>
    </mc:Choice>
  </mc:AlternateContent>
  <xr:revisionPtr revIDLastSave="0" documentId="13_ncr:1_{01B64F99-E56E-4C82-9BD3-10119754C072}" xr6:coauthVersionLast="45" xr6:coauthVersionMax="45" xr10:uidLastSave="{00000000-0000-0000-0000-000000000000}"/>
  <bookViews>
    <workbookView xWindow="-108" yWindow="-108" windowWidth="23256" windowHeight="12720" xr2:uid="{00000000-000D-0000-FFFF-FFFF00000000}"/>
  </bookViews>
  <sheets>
    <sheet name="corrigé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2" i="1" l="1"/>
  <c r="G11" i="1"/>
  <c r="G10" i="1"/>
  <c r="G7" i="1"/>
  <c r="G6" i="1"/>
  <c r="G5" i="1"/>
  <c r="E33" i="1"/>
  <c r="C24" i="1" s="1"/>
  <c r="H32" i="1"/>
  <c r="E32" i="1"/>
  <c r="C22" i="1"/>
  <c r="C21" i="1"/>
  <c r="J19" i="1"/>
  <c r="F19" i="1"/>
  <c r="J16" i="1"/>
  <c r="F16" i="1"/>
  <c r="J15" i="1"/>
  <c r="F15" i="1"/>
  <c r="J14" i="1"/>
  <c r="I14" i="1"/>
  <c r="F14" i="1"/>
  <c r="E14" i="1"/>
  <c r="D14" i="1"/>
  <c r="J13" i="1"/>
  <c r="J9" i="1" s="1"/>
  <c r="F13" i="1"/>
  <c r="J12" i="1"/>
  <c r="F12" i="1"/>
  <c r="H12" i="1" s="1"/>
  <c r="G13" i="1" s="1"/>
  <c r="J11" i="1"/>
  <c r="F11" i="1"/>
  <c r="H11" i="1" s="1"/>
  <c r="J10" i="1"/>
  <c r="F10" i="1"/>
  <c r="F9" i="1" s="1"/>
  <c r="I9" i="1"/>
  <c r="E9" i="1"/>
  <c r="D9" i="1"/>
  <c r="J8" i="1"/>
  <c r="F8" i="1"/>
  <c r="J7" i="1"/>
  <c r="F7" i="1"/>
  <c r="F4" i="1" s="1"/>
  <c r="J6" i="1"/>
  <c r="H6" i="1"/>
  <c r="F6" i="1"/>
  <c r="J5" i="1"/>
  <c r="J4" i="1" s="1"/>
  <c r="J20" i="1" s="1"/>
  <c r="J17" i="1" s="1"/>
  <c r="C23" i="1" s="1"/>
  <c r="F5" i="1"/>
  <c r="H5" i="1" s="1"/>
  <c r="I4" i="1"/>
  <c r="E4" i="1"/>
  <c r="D4" i="1"/>
  <c r="J3" i="1"/>
  <c r="F3" i="1"/>
  <c r="H3" i="1" s="1"/>
  <c r="H13" i="1" l="1"/>
  <c r="H19" i="1" s="1"/>
  <c r="C25" i="1" s="1"/>
  <c r="C26" i="1" s="1"/>
  <c r="C28" i="1"/>
  <c r="C29" i="1" s="1"/>
  <c r="H10" i="1"/>
  <c r="H7" i="1"/>
  <c r="G8" i="1" s="1"/>
  <c r="H8" i="1" s="1"/>
</calcChain>
</file>

<file path=xl/sharedStrings.xml><?xml version="1.0" encoding="utf-8"?>
<sst xmlns="http://schemas.openxmlformats.org/spreadsheetml/2006/main" count="314" uniqueCount="52">
  <si>
    <t>Nous tenons en compte le CAPEX et l'OPEX.</t>
  </si>
  <si>
    <t>Les dates tiennent compte des weekends réels</t>
  </si>
  <si>
    <t>Charge (j.h)</t>
  </si>
  <si>
    <t>ETP</t>
  </si>
  <si>
    <t>Durée J</t>
  </si>
  <si>
    <t>Début</t>
  </si>
  <si>
    <t>Fin</t>
  </si>
  <si>
    <t>TJM (€/j)</t>
  </si>
  <si>
    <t>Montant à facturer</t>
  </si>
  <si>
    <t>Initialisation</t>
  </si>
  <si>
    <t>Backend (Java)</t>
  </si>
  <si>
    <t xml:space="preserve">      Les spécifications, réalisation et tests du socle technique</t>
  </si>
  <si>
    <t xml:space="preserve">      Les spécifications fonctionnelles détaillées</t>
  </si>
  <si>
    <t xml:space="preserve">      Le développement</t>
  </si>
  <si>
    <t xml:space="preserve">      Les tests associés</t>
  </si>
  <si>
    <t>Frontend (Flutter)</t>
  </si>
  <si>
    <t>Autre</t>
  </si>
  <si>
    <t xml:space="preserve">      Des charges de pilotage</t>
  </si>
  <si>
    <t xml:space="preserve">      Des charges de recette</t>
  </si>
  <si>
    <t xml:space="preserve">      Provision pour risque*</t>
  </si>
  <si>
    <t xml:space="preserve">      Achat d'un serveur HP Proliant pour héberger l'application</t>
  </si>
  <si>
    <t>Finalisation</t>
  </si>
  <si>
    <t>Total</t>
  </si>
  <si>
    <t>Coût Backend (Java)</t>
  </si>
  <si>
    <t>Coût Frontend (Flutter)</t>
  </si>
  <si>
    <t xml:space="preserve">Conformément au descriptif du projet certaines taches ont été parallélisées </t>
  </si>
  <si>
    <t>Coût Autres :</t>
  </si>
  <si>
    <t>Les TJM sont faibles étant données que le projet sera fait par des alternants</t>
  </si>
  <si>
    <t>Coût Inverstissement</t>
  </si>
  <si>
    <t xml:space="preserve">Légende : </t>
  </si>
  <si>
    <t>Coût mensuelles</t>
  </si>
  <si>
    <t>ETP : Equivalent Temps Plein : personne travaillent à temps plein</t>
  </si>
  <si>
    <t>Cout Total :</t>
  </si>
  <si>
    <t>TJM : Taux Journalier Moyen</t>
  </si>
  <si>
    <t>* : Nous avons pris 30% du coût total de notre projet</t>
  </si>
  <si>
    <t>Durée du projet :</t>
  </si>
  <si>
    <t>Tâches durant la totalitées du projet</t>
  </si>
  <si>
    <t>Taux d'occupation du Chef de Projet :</t>
  </si>
  <si>
    <t>(Licences Jetbrains pour 20 utilisateurs et pour 1 an</t>
  </si>
  <si>
    <t>Prix /mois</t>
  </si>
  <si>
    <t>Inverstissement</t>
  </si>
  <si>
    <t>Quantité</t>
  </si>
  <si>
    <t>Prix unité</t>
  </si>
  <si>
    <t>Type</t>
  </si>
  <si>
    <t>Mois 1</t>
  </si>
  <si>
    <t>Serveurs DELL R710</t>
  </si>
  <si>
    <t>Electricité</t>
  </si>
  <si>
    <t>1 Kw/h pour les 2 serveurs avec un forfait de base EDF à 0.1546 euros par kw/h</t>
  </si>
  <si>
    <t>Logiciels (licence à vie)</t>
  </si>
  <si>
    <t>Maintenance</t>
  </si>
  <si>
    <t>Internet</t>
  </si>
  <si>
    <t>Forfait pro assitance 24/24 10GB/s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</si>
</sst>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* #,##0.00\ &quot;€&quot;_-;\-* #,##0.00\ &quot;€&quot;_-;_-* &quot;-&quot;??\ &quot;€&quot;_-;_-@_-"/>
    <numFmt numFmtId="166" formatCode="#,##0.00\ &quot;€&quot;"/>
    <numFmt numFmtId="167" formatCode="_-* #,##0.00\ [$€-407]_-;\-* #,##0.00\ [$€-407]_-;_-* &quot;-&quot;??\ [$€-407]_-;_-@_-"/>
    <numFmt numFmtId="168" formatCode="_-* #,##0.00\ [$€-40C]_-;\-* #,##0.00\ [$€-40C]_-;_-* &quot;-&quot;??\ [$€-40C]_-;_-@_-"/>
    <numFmt numFmtId="169" formatCode="#,##0.00\ [$€-40C]"/>
  </numFmts>
  <fonts count="6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b/>
      <u/>
      <sz val="11"/>
      <color theme="1"/>
      <name val="Calibri"/>
      <scheme val="minor"/>
    </font>
    <font>
      <sz val="11"/>
      <name val="Calibri"/>
    </font>
    <font>
      <b/>
      <u/>
      <sz val="11"/>
      <name val="Calibri"/>
    </font>
    <font>
      <sz val="11"/>
      <color theme="1"/>
      <name val="Calibri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indexed="5"/>
        <bgColor indexed="5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9" tint="0.59999389629810485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 diagonalUp="1" diagonalDown="1">
      <left style="thin">
        <color indexed="64"/>
      </left>
      <right/>
      <top style="thin">
        <color indexed="64"/>
      </top>
      <bottom style="thin">
        <color indexed="64"/>
      </bottom>
      <diagonal style="thin">
        <color theme="1"/>
      </diagonal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theme="1"/>
      </diagonal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 diagonalUp="1" diagonalDown="1"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 style="thin">
        <color theme="1"/>
      </diagonal>
    </border>
  </borders>
  <cellStyleXfs count="2">
    <xf numFmtId="0" fontId="0" fillId="0" borderId="0"/>
    <xf numFmtId="44" fontId="5" fillId="0" borderId="0"/>
  </cellStyleXfs>
  <cellXfs count="51">
    <xf numFmtId="0" fontId="0" fillId="0" borderId="0" xfId="0"/>
    <xf numFmtId="0" fontId="2" fillId="0" borderId="0" xfId="0" applyFont="1"/>
    <xf numFmtId="0" fontId="0" fillId="0" borderId="1" xfId="0" applyBorder="1"/>
    <xf numFmtId="14" fontId="0" fillId="0" borderId="0" xfId="0" applyNumberFormat="1"/>
    <xf numFmtId="0" fontId="0" fillId="0" borderId="0" xfId="0"/>
    <xf numFmtId="0" fontId="0" fillId="2" borderId="2" xfId="0" applyFill="1" applyBorder="1"/>
    <xf numFmtId="0" fontId="0" fillId="2" borderId="3" xfId="0" applyFill="1" applyBorder="1"/>
    <xf numFmtId="0" fontId="0" fillId="0" borderId="4" xfId="0" applyBorder="1"/>
    <xf numFmtId="0" fontId="0" fillId="0" borderId="5" xfId="0" applyBorder="1"/>
    <xf numFmtId="0" fontId="1" fillId="3" borderId="3" xfId="0" applyFont="1" applyFill="1" applyBorder="1"/>
    <xf numFmtId="0" fontId="1" fillId="3" borderId="2" xfId="0" applyFont="1" applyFill="1" applyBorder="1"/>
    <xf numFmtId="14" fontId="1" fillId="4" borderId="3" xfId="0" applyNumberFormat="1" applyFont="1" applyFill="1" applyBorder="1"/>
    <xf numFmtId="14" fontId="1" fillId="3" borderId="3" xfId="0" applyNumberFormat="1" applyFont="1" applyFill="1" applyBorder="1"/>
    <xf numFmtId="0" fontId="0" fillId="5" borderId="3" xfId="0" applyFill="1" applyBorder="1"/>
    <xf numFmtId="0" fontId="0" fillId="0" borderId="3" xfId="0" applyBorder="1"/>
    <xf numFmtId="0" fontId="0" fillId="0" borderId="3" xfId="0" applyBorder="1"/>
    <xf numFmtId="14" fontId="0" fillId="0" borderId="3" xfId="0" applyNumberFormat="1" applyBorder="1"/>
    <xf numFmtId="14" fontId="0" fillId="0" borderId="3" xfId="0" applyNumberFormat="1" applyBorder="1"/>
    <xf numFmtId="0" fontId="3" fillId="5" borderId="3" xfId="0" applyFont="1" applyFill="1" applyBorder="1"/>
    <xf numFmtId="0" fontId="0" fillId="6" borderId="3" xfId="0" applyFill="1" applyBorder="1"/>
    <xf numFmtId="0" fontId="3" fillId="6" borderId="3" xfId="0" applyFont="1" applyFill="1" applyBorder="1"/>
    <xf numFmtId="0" fontId="1" fillId="3" borderId="6" xfId="0" applyFont="1" applyFill="1" applyBorder="1"/>
    <xf numFmtId="14" fontId="1" fillId="7" borderId="7" xfId="0" applyNumberFormat="1" applyFont="1" applyFill="1" applyBorder="1"/>
    <xf numFmtId="14" fontId="1" fillId="7" borderId="8" xfId="0" applyNumberFormat="1" applyFont="1" applyFill="1" applyBorder="1"/>
    <xf numFmtId="0" fontId="0" fillId="8" borderId="3" xfId="0" applyFill="1" applyBorder="1"/>
    <xf numFmtId="0" fontId="0" fillId="0" borderId="6" xfId="0" applyBorder="1"/>
    <xf numFmtId="0" fontId="0" fillId="8" borderId="3" xfId="0" applyFill="1" applyBorder="1"/>
    <xf numFmtId="14" fontId="1" fillId="4" borderId="6" xfId="0" applyNumberFormat="1" applyFont="1" applyFill="1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1" fillId="2" borderId="3" xfId="0" applyFont="1" applyFill="1" applyBorder="1"/>
    <xf numFmtId="166" fontId="1" fillId="2" borderId="3" xfId="0" applyNumberFormat="1" applyFont="1" applyFill="1" applyBorder="1"/>
    <xf numFmtId="166" fontId="0" fillId="0" borderId="3" xfId="0" applyNumberFormat="1" applyBorder="1"/>
    <xf numFmtId="0" fontId="4" fillId="0" borderId="0" xfId="0" applyFont="1"/>
    <xf numFmtId="0" fontId="0" fillId="0" borderId="2" xfId="0" applyBorder="1"/>
    <xf numFmtId="167" fontId="5" fillId="0" borderId="0" xfId="1" applyNumberFormat="1"/>
    <xf numFmtId="0" fontId="1" fillId="0" borderId="0" xfId="0" applyFont="1"/>
    <xf numFmtId="0" fontId="0" fillId="0" borderId="2" xfId="0" applyBorder="1"/>
    <xf numFmtId="168" fontId="0" fillId="0" borderId="2" xfId="0" applyNumberFormat="1" applyBorder="1"/>
    <xf numFmtId="0" fontId="0" fillId="7" borderId="12" xfId="0" applyFill="1" applyBorder="1"/>
    <xf numFmtId="10" fontId="1" fillId="3" borderId="3" xfId="0" applyNumberFormat="1" applyFont="1" applyFill="1" applyBorder="1"/>
    <xf numFmtId="0" fontId="0" fillId="0" borderId="0" xfId="0"/>
    <xf numFmtId="0" fontId="1" fillId="3" borderId="3" xfId="0" applyFont="1" applyFill="1" applyBorder="1" applyAlignment="1">
      <alignment horizontal="center"/>
    </xf>
    <xf numFmtId="0" fontId="0" fillId="0" borderId="2" xfId="0" applyBorder="1" applyAlignment="1">
      <alignment horizontal="justify" vertical="center"/>
    </xf>
    <xf numFmtId="0" fontId="0" fillId="0" borderId="2" xfId="0" applyBorder="1" applyAlignment="1">
      <alignment horizontal="center" vertical="center"/>
    </xf>
    <xf numFmtId="169" fontId="0" fillId="0" borderId="2" xfId="0" applyNumberFormat="1" applyBorder="1" applyAlignment="1">
      <alignment horizontal="center" vertical="center"/>
    </xf>
    <xf numFmtId="169" fontId="0" fillId="0" borderId="2" xfId="0" applyNumberFormat="1" applyBorder="1" applyAlignment="1">
      <alignment horizontal="center"/>
    </xf>
    <xf numFmtId="0" fontId="0" fillId="0" borderId="0" xfId="0" applyAlignment="1">
      <alignment horizontal="justify"/>
    </xf>
    <xf numFmtId="0" fontId="0" fillId="0" borderId="2" xfId="0" applyBorder="1" applyAlignment="1">
      <alignment horizontal="justify"/>
    </xf>
    <xf numFmtId="0" fontId="0" fillId="0" borderId="0" xfId="0" applyAlignment="1">
      <alignment horizontal="justify"/>
    </xf>
  </cellXfs>
  <cellStyles count="2">
    <cellStyle name="Currency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eme Office">
  <a:themeElements>
    <a:clrScheme name="Standard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Standard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Standard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F41"/>
  <sheetViews>
    <sheetView showGridLines="0" tabSelected="1" zoomScale="85" workbookViewId="0">
      <selection activeCell="J26" sqref="J26"/>
    </sheetView>
  </sheetViews>
  <sheetFormatPr defaultColWidth="0" defaultRowHeight="14.4" zeroHeight="1" x14ac:dyDescent="0.3"/>
  <cols>
    <col min="1" max="1" width="3.109375" customWidth="1"/>
    <col min="2" max="2" width="53.44140625" customWidth="1"/>
    <col min="3" max="3" width="11.44140625" bestFit="1" customWidth="1"/>
    <col min="4" max="4" width="11.6640625" customWidth="1"/>
    <col min="5" max="5" width="13.33203125" customWidth="1"/>
    <col min="6" max="6" width="9.44140625" bestFit="1" customWidth="1"/>
    <col min="7" max="8" width="11.44140625" customWidth="1"/>
    <col min="9" max="9" width="12.109375" customWidth="1"/>
    <col min="10" max="10" width="17.5546875" bestFit="1" customWidth="1"/>
    <col min="11" max="11" width="26.109375" customWidth="1"/>
    <col min="12" max="257" width="11.44140625" hidden="1" customWidth="1"/>
  </cols>
  <sheetData>
    <row r="1" spans="1:11" x14ac:dyDescent="0.3">
      <c r="B1" s="1" t="s">
        <v>0</v>
      </c>
      <c r="D1" s="2"/>
      <c r="E1" s="2"/>
      <c r="F1" s="2"/>
      <c r="G1" s="2"/>
      <c r="H1" s="2"/>
      <c r="I1" s="2"/>
      <c r="J1" s="2"/>
      <c r="K1" s="3"/>
    </row>
    <row r="2" spans="1:11" x14ac:dyDescent="0.3">
      <c r="B2" s="1" t="s">
        <v>1</v>
      </c>
      <c r="C2" s="4"/>
      <c r="D2" s="5" t="s">
        <v>2</v>
      </c>
      <c r="E2" s="6" t="s">
        <v>3</v>
      </c>
      <c r="F2" s="6" t="s">
        <v>4</v>
      </c>
      <c r="G2" s="6" t="s">
        <v>5</v>
      </c>
      <c r="H2" s="6" t="s">
        <v>6</v>
      </c>
      <c r="I2" s="6" t="s">
        <v>7</v>
      </c>
      <c r="J2" s="6" t="s">
        <v>8</v>
      </c>
      <c r="K2" s="7"/>
    </row>
    <row r="3" spans="1:11" x14ac:dyDescent="0.3">
      <c r="A3" s="8"/>
      <c r="B3" s="9" t="s">
        <v>9</v>
      </c>
      <c r="C3" s="10"/>
      <c r="D3" s="9">
        <v>10</v>
      </c>
      <c r="E3" s="9">
        <v>1</v>
      </c>
      <c r="F3" s="9">
        <f>D3/E3</f>
        <v>10</v>
      </c>
      <c r="G3" s="11">
        <v>44092</v>
      </c>
      <c r="H3" s="12">
        <f>WORKDAY(G3,F3)</f>
        <v>44106</v>
      </c>
      <c r="I3" s="9">
        <v>300</v>
      </c>
      <c r="J3" s="9">
        <f>D3*I3</f>
        <v>3000</v>
      </c>
      <c r="K3" s="7"/>
    </row>
    <row r="4" spans="1:11" x14ac:dyDescent="0.3">
      <c r="A4" s="8"/>
      <c r="B4" s="9" t="s">
        <v>10</v>
      </c>
      <c r="C4" s="9"/>
      <c r="D4" s="9">
        <f>SUM(D5:D8)</f>
        <v>280</v>
      </c>
      <c r="E4" s="9">
        <f>SUM(E5:E8)</f>
        <v>10</v>
      </c>
      <c r="F4" s="9">
        <f>SUM(F5:F8)</f>
        <v>102.5</v>
      </c>
      <c r="G4" s="12"/>
      <c r="H4" s="12"/>
      <c r="I4" s="9">
        <f>SUM(I5:I8)</f>
        <v>1200</v>
      </c>
      <c r="J4" s="9">
        <f>SUM(J5:J8)</f>
        <v>84000</v>
      </c>
      <c r="K4" s="7"/>
    </row>
    <row r="5" spans="1:11" x14ac:dyDescent="0.3">
      <c r="A5" s="8"/>
      <c r="B5" s="13" t="s">
        <v>11</v>
      </c>
      <c r="C5" s="14"/>
      <c r="D5" s="14">
        <v>60</v>
      </c>
      <c r="E5" s="15">
        <v>2</v>
      </c>
      <c r="F5" s="14">
        <f>D5/E5</f>
        <v>30</v>
      </c>
      <c r="G5" s="16">
        <f>H3</f>
        <v>44106</v>
      </c>
      <c r="H5" s="12">
        <f>WORKDAY(G5,F5)</f>
        <v>44148</v>
      </c>
      <c r="I5" s="14">
        <v>300</v>
      </c>
      <c r="J5" s="14">
        <f t="shared" ref="J5:J8" si="0">D5*I5</f>
        <v>18000</v>
      </c>
      <c r="K5" s="7"/>
    </row>
    <row r="6" spans="1:11" x14ac:dyDescent="0.3">
      <c r="A6" s="8"/>
      <c r="B6" s="13" t="s">
        <v>12</v>
      </c>
      <c r="C6" s="14"/>
      <c r="D6" s="14">
        <v>50</v>
      </c>
      <c r="E6" s="14">
        <v>2</v>
      </c>
      <c r="F6" s="14">
        <f>D6/E6</f>
        <v>25</v>
      </c>
      <c r="G6" s="17">
        <f>H5</f>
        <v>44148</v>
      </c>
      <c r="H6" s="12">
        <f>WORKDAY(G6,F6)</f>
        <v>44183</v>
      </c>
      <c r="I6" s="14">
        <v>300</v>
      </c>
      <c r="J6" s="14">
        <f t="shared" si="0"/>
        <v>15000</v>
      </c>
      <c r="K6" s="7"/>
    </row>
    <row r="7" spans="1:11" x14ac:dyDescent="0.3">
      <c r="A7" s="8"/>
      <c r="B7" s="18" t="s">
        <v>13</v>
      </c>
      <c r="C7" s="14"/>
      <c r="D7" s="14">
        <v>150</v>
      </c>
      <c r="E7" s="14">
        <v>4</v>
      </c>
      <c r="F7" s="14">
        <f>D7/E7</f>
        <v>37.5</v>
      </c>
      <c r="G7" s="17">
        <f t="shared" ref="G7:G8" si="1">H6</f>
        <v>44183</v>
      </c>
      <c r="H7" s="12">
        <f>WORKDAY(G7,F7)</f>
        <v>44236</v>
      </c>
      <c r="I7" s="14">
        <v>300</v>
      </c>
      <c r="J7" s="14">
        <f t="shared" si="0"/>
        <v>45000</v>
      </c>
      <c r="K7" s="7"/>
    </row>
    <row r="8" spans="1:11" x14ac:dyDescent="0.3">
      <c r="A8" s="8"/>
      <c r="B8" s="13" t="s">
        <v>14</v>
      </c>
      <c r="C8" s="14"/>
      <c r="D8" s="14">
        <v>20</v>
      </c>
      <c r="E8" s="14">
        <v>2</v>
      </c>
      <c r="F8" s="14">
        <f>D8/E8</f>
        <v>10</v>
      </c>
      <c r="G8" s="17">
        <f t="shared" si="1"/>
        <v>44236</v>
      </c>
      <c r="H8" s="12">
        <f>WORKDAY(G8,F8)</f>
        <v>44250</v>
      </c>
      <c r="I8" s="14">
        <v>300</v>
      </c>
      <c r="J8" s="14">
        <f t="shared" si="0"/>
        <v>6000</v>
      </c>
      <c r="K8" s="7"/>
    </row>
    <row r="9" spans="1:11" x14ac:dyDescent="0.3">
      <c r="A9" s="8"/>
      <c r="B9" s="9" t="s">
        <v>15</v>
      </c>
      <c r="C9" s="9"/>
      <c r="D9" s="9">
        <f>SUM(D10:D13)</f>
        <v>380</v>
      </c>
      <c r="E9" s="9">
        <f>SUM(E10:E13)</f>
        <v>10</v>
      </c>
      <c r="F9" s="9">
        <f>SUM(F10:F13)</f>
        <v>130</v>
      </c>
      <c r="G9" s="12"/>
      <c r="H9" s="12"/>
      <c r="I9" s="9">
        <f>SUM(I10:I13)</f>
        <v>1200</v>
      </c>
      <c r="J9" s="9">
        <f>SUM(J10:J13)</f>
        <v>114000</v>
      </c>
      <c r="K9" s="7"/>
    </row>
    <row r="10" spans="1:11" x14ac:dyDescent="0.3">
      <c r="A10" s="8"/>
      <c r="B10" s="19" t="s">
        <v>11</v>
      </c>
      <c r="C10" s="14"/>
      <c r="D10" s="14">
        <v>60</v>
      </c>
      <c r="E10" s="14">
        <v>2</v>
      </c>
      <c r="F10" s="14">
        <f>D10/E10</f>
        <v>30</v>
      </c>
      <c r="G10" s="17">
        <f>H8</f>
        <v>44250</v>
      </c>
      <c r="H10" s="12">
        <f>WORKDAY(G10,F10)</f>
        <v>44292</v>
      </c>
      <c r="I10" s="14">
        <v>300</v>
      </c>
      <c r="J10" s="14">
        <f t="shared" ref="J10:J13" si="2">D10*I10</f>
        <v>18000</v>
      </c>
      <c r="K10" s="7"/>
    </row>
    <row r="11" spans="1:11" x14ac:dyDescent="0.3">
      <c r="A11" s="8"/>
      <c r="B11" s="20" t="s">
        <v>12</v>
      </c>
      <c r="C11" s="14"/>
      <c r="D11" s="14">
        <v>70</v>
      </c>
      <c r="E11" s="14">
        <v>2</v>
      </c>
      <c r="F11" s="14">
        <f>D11/E11</f>
        <v>35</v>
      </c>
      <c r="G11" s="17">
        <f>H10</f>
        <v>44292</v>
      </c>
      <c r="H11" s="12">
        <f>WORKDAY(G11,F11)</f>
        <v>44341</v>
      </c>
      <c r="I11" s="14">
        <v>300</v>
      </c>
      <c r="J11" s="14">
        <f t="shared" si="2"/>
        <v>21000</v>
      </c>
      <c r="K11" s="7"/>
    </row>
    <row r="12" spans="1:11" x14ac:dyDescent="0.3">
      <c r="A12" s="8"/>
      <c r="B12" s="19" t="s">
        <v>13</v>
      </c>
      <c r="C12" s="14"/>
      <c r="D12" s="14">
        <v>240</v>
      </c>
      <c r="E12" s="14">
        <v>4</v>
      </c>
      <c r="F12" s="14">
        <f>D12/E12</f>
        <v>60</v>
      </c>
      <c r="G12" s="17">
        <f t="shared" ref="G12:G13" si="3">H11</f>
        <v>44341</v>
      </c>
      <c r="H12" s="12">
        <f>WORKDAY(G12,F12)</f>
        <v>44425</v>
      </c>
      <c r="I12" s="14">
        <v>300</v>
      </c>
      <c r="J12" s="14">
        <f t="shared" si="2"/>
        <v>72000</v>
      </c>
      <c r="K12" s="7"/>
    </row>
    <row r="13" spans="1:11" x14ac:dyDescent="0.3">
      <c r="A13" s="8"/>
      <c r="B13" s="20" t="s">
        <v>14</v>
      </c>
      <c r="C13" s="14"/>
      <c r="D13" s="14">
        <v>10</v>
      </c>
      <c r="E13" s="14">
        <v>2</v>
      </c>
      <c r="F13" s="14">
        <f>D13/E13</f>
        <v>5</v>
      </c>
      <c r="G13" s="17">
        <f t="shared" si="3"/>
        <v>44425</v>
      </c>
      <c r="H13" s="12">
        <f>WORKDAY(G13,F13)</f>
        <v>44432</v>
      </c>
      <c r="I13" s="14">
        <v>300</v>
      </c>
      <c r="J13" s="14">
        <f t="shared" si="2"/>
        <v>3000</v>
      </c>
      <c r="K13" s="7"/>
    </row>
    <row r="14" spans="1:11" x14ac:dyDescent="0.3">
      <c r="A14" s="8"/>
      <c r="B14" s="9" t="s">
        <v>16</v>
      </c>
      <c r="C14" s="9"/>
      <c r="D14" s="9">
        <f>SUM(D15:D16)</f>
        <v>220</v>
      </c>
      <c r="E14" s="9">
        <f>SUM(E15:E16)</f>
        <v>2</v>
      </c>
      <c r="F14" s="21">
        <f>SUM(F15:F16)</f>
        <v>220</v>
      </c>
      <c r="G14" s="22"/>
      <c r="H14" s="23"/>
      <c r="I14" s="9">
        <f>SUM(I15:I16)</f>
        <v>600</v>
      </c>
      <c r="J14" s="9">
        <f>J15+J16+J18</f>
        <v>70000</v>
      </c>
      <c r="K14" s="7"/>
    </row>
    <row r="15" spans="1:11" x14ac:dyDescent="0.3">
      <c r="A15" s="8"/>
      <c r="B15" s="24" t="s">
        <v>17</v>
      </c>
      <c r="C15" s="14"/>
      <c r="D15" s="14">
        <v>100</v>
      </c>
      <c r="E15" s="14">
        <v>1</v>
      </c>
      <c r="F15" s="25">
        <f>D15/E15</f>
        <v>100</v>
      </c>
      <c r="G15" s="23"/>
      <c r="H15" s="23"/>
      <c r="I15" s="14">
        <v>300</v>
      </c>
      <c r="J15" s="14">
        <f t="shared" ref="J15:J19" si="4">D15*I15</f>
        <v>30000</v>
      </c>
      <c r="K15" s="7"/>
    </row>
    <row r="16" spans="1:11" x14ac:dyDescent="0.3">
      <c r="A16" s="8"/>
      <c r="B16" s="24" t="s">
        <v>18</v>
      </c>
      <c r="C16" s="14"/>
      <c r="D16" s="14">
        <v>120</v>
      </c>
      <c r="E16" s="14">
        <v>1</v>
      </c>
      <c r="F16" s="25">
        <f>D16/E16</f>
        <v>120</v>
      </c>
      <c r="G16" s="23"/>
      <c r="H16" s="23"/>
      <c r="I16" s="14">
        <v>300</v>
      </c>
      <c r="J16" s="14">
        <f t="shared" si="4"/>
        <v>36000</v>
      </c>
      <c r="K16" s="7"/>
    </row>
    <row r="17" spans="1:266" x14ac:dyDescent="0.3">
      <c r="A17" s="8"/>
      <c r="B17" s="26" t="s">
        <v>19</v>
      </c>
      <c r="C17" s="14"/>
      <c r="D17" s="14"/>
      <c r="E17" s="14"/>
      <c r="F17" s="25"/>
      <c r="G17" s="22"/>
      <c r="H17" s="23"/>
      <c r="I17" s="14"/>
      <c r="J17" s="14">
        <f>J20*0.03</f>
        <v>8085</v>
      </c>
      <c r="K17" s="7"/>
    </row>
    <row r="18" spans="1:266" x14ac:dyDescent="0.3">
      <c r="A18" s="8"/>
      <c r="B18" s="26" t="s">
        <v>20</v>
      </c>
      <c r="C18" s="14"/>
      <c r="D18" s="14"/>
      <c r="E18" s="14"/>
      <c r="F18" s="25"/>
      <c r="G18" s="22"/>
      <c r="H18" s="23"/>
      <c r="I18" s="14"/>
      <c r="J18" s="14">
        <v>4000</v>
      </c>
      <c r="K18" s="7"/>
    </row>
    <row r="19" spans="1:266" x14ac:dyDescent="0.3">
      <c r="A19" s="8"/>
      <c r="B19" s="9" t="s">
        <v>21</v>
      </c>
      <c r="C19" s="9"/>
      <c r="D19" s="9">
        <v>5</v>
      </c>
      <c r="E19" s="9">
        <v>1</v>
      </c>
      <c r="F19" s="9">
        <f>D19/E19</f>
        <v>5</v>
      </c>
      <c r="G19" s="21"/>
      <c r="H19" s="27">
        <f>H13</f>
        <v>44432</v>
      </c>
      <c r="I19" s="9">
        <v>300</v>
      </c>
      <c r="J19" s="9">
        <f t="shared" si="4"/>
        <v>1500</v>
      </c>
      <c r="K19" s="7"/>
    </row>
    <row r="20" spans="1:266" x14ac:dyDescent="0.3">
      <c r="B20" s="28"/>
      <c r="C20" s="28"/>
      <c r="D20" s="29"/>
      <c r="E20" s="29"/>
      <c r="F20" s="29"/>
      <c r="G20" s="29"/>
      <c r="H20" s="30"/>
      <c r="I20" s="31" t="s">
        <v>22</v>
      </c>
      <c r="J20" s="32">
        <f>J4+J9+J14+J19</f>
        <v>269500</v>
      </c>
      <c r="K20" s="7"/>
    </row>
    <row r="21" spans="1:266" x14ac:dyDescent="0.3">
      <c r="A21" s="8"/>
      <c r="B21" s="14" t="s">
        <v>23</v>
      </c>
      <c r="C21" s="33">
        <f>SUM(J6:J8)</f>
        <v>66000</v>
      </c>
      <c r="D21" s="7"/>
      <c r="I21" s="29"/>
      <c r="J21" s="29"/>
    </row>
    <row r="22" spans="1:266" x14ac:dyDescent="0.3">
      <c r="A22" s="8"/>
      <c r="B22" s="14" t="s">
        <v>24</v>
      </c>
      <c r="C22" s="33">
        <f>SUM(J10:J13)</f>
        <v>114000</v>
      </c>
      <c r="D22" s="7"/>
      <c r="G22" s="34" t="s">
        <v>25</v>
      </c>
    </row>
    <row r="23" spans="1:266" x14ac:dyDescent="0.3">
      <c r="A23" s="8"/>
      <c r="B23" s="14" t="s">
        <v>26</v>
      </c>
      <c r="C23" s="33">
        <f>SUM(J15:J19)+J3</f>
        <v>82585</v>
      </c>
      <c r="D23" s="7"/>
      <c r="G23" s="1" t="s">
        <v>27</v>
      </c>
    </row>
    <row r="24" spans="1:266" x14ac:dyDescent="0.3">
      <c r="A24" s="8"/>
      <c r="B24" s="35" t="s">
        <v>28</v>
      </c>
      <c r="C24" s="36">
        <f>SUM(E32,E33)</f>
        <v>12000</v>
      </c>
      <c r="D24" s="7"/>
      <c r="E24" s="37" t="s">
        <v>29</v>
      </c>
    </row>
    <row r="25" spans="1:266" x14ac:dyDescent="0.3">
      <c r="B25" s="38" t="s">
        <v>30</v>
      </c>
      <c r="C25" s="39">
        <f>SUM(H32:H34)*DATEDIF(G3,H19,"M")</f>
        <v>34224.432000000001</v>
      </c>
      <c r="E25" t="s">
        <v>31</v>
      </c>
    </row>
    <row r="26" spans="1:266" x14ac:dyDescent="0.3">
      <c r="A26" s="8"/>
      <c r="B26" s="31" t="s">
        <v>32</v>
      </c>
      <c r="C26" s="32">
        <f>SUM(C21:C25)</f>
        <v>308809.43200000003</v>
      </c>
      <c r="D26" s="7"/>
      <c r="E26" t="s">
        <v>33</v>
      </c>
    </row>
    <row r="27" spans="1:266" x14ac:dyDescent="0.3">
      <c r="A27" s="8"/>
      <c r="B27" s="28"/>
      <c r="C27" s="28"/>
      <c r="D27" s="7"/>
      <c r="E27" t="s">
        <v>34</v>
      </c>
    </row>
    <row r="28" spans="1:266" x14ac:dyDescent="0.3">
      <c r="B28" s="14" t="s">
        <v>35</v>
      </c>
      <c r="C28" s="14">
        <f>F4+F9+F14+F19+F3</f>
        <v>467.5</v>
      </c>
      <c r="E28" s="40"/>
      <c r="F28" t="s">
        <v>36</v>
      </c>
    </row>
    <row r="29" spans="1:266" x14ac:dyDescent="0.3">
      <c r="B29" s="9" t="s">
        <v>37</v>
      </c>
      <c r="C29" s="41">
        <f>(D3+D14+D19)/C28</f>
        <v>0.50267379679144386</v>
      </c>
      <c r="L29" t="s">
        <v>38</v>
      </c>
    </row>
    <row r="30" spans="1:266" x14ac:dyDescent="0.3">
      <c r="L30" s="42" t="s">
        <v>39</v>
      </c>
      <c r="M30" s="42" t="s">
        <v>39</v>
      </c>
      <c r="N30" s="42" t="s">
        <v>39</v>
      </c>
      <c r="O30" s="42" t="s">
        <v>39</v>
      </c>
      <c r="P30" s="42" t="s">
        <v>39</v>
      </c>
      <c r="Q30" s="42" t="s">
        <v>39</v>
      </c>
      <c r="R30" s="42" t="s">
        <v>39</v>
      </c>
      <c r="S30" s="42" t="s">
        <v>39</v>
      </c>
      <c r="T30" s="42" t="s">
        <v>39</v>
      </c>
      <c r="U30" s="42" t="s">
        <v>39</v>
      </c>
      <c r="V30" s="42" t="s">
        <v>39</v>
      </c>
      <c r="W30" s="42" t="s">
        <v>39</v>
      </c>
      <c r="X30" s="42" t="s">
        <v>39</v>
      </c>
      <c r="Y30" s="42" t="s">
        <v>39</v>
      </c>
      <c r="Z30" s="42" t="s">
        <v>39</v>
      </c>
      <c r="AA30" s="42" t="s">
        <v>39</v>
      </c>
      <c r="AB30" s="42" t="s">
        <v>39</v>
      </c>
      <c r="AC30" s="42" t="s">
        <v>39</v>
      </c>
      <c r="AD30" s="42" t="s">
        <v>39</v>
      </c>
      <c r="AE30" s="42" t="s">
        <v>39</v>
      </c>
      <c r="AF30" s="42" t="s">
        <v>39</v>
      </c>
      <c r="AG30" s="42" t="s">
        <v>39</v>
      </c>
      <c r="AH30" s="42" t="s">
        <v>39</v>
      </c>
      <c r="AI30" s="42" t="s">
        <v>39</v>
      </c>
      <c r="AJ30" s="42" t="s">
        <v>39</v>
      </c>
      <c r="AK30" s="42" t="s">
        <v>39</v>
      </c>
      <c r="AL30" s="42" t="s">
        <v>39</v>
      </c>
      <c r="AM30" s="42" t="s">
        <v>39</v>
      </c>
      <c r="AN30" s="42" t="s">
        <v>39</v>
      </c>
      <c r="AO30" s="42" t="s">
        <v>39</v>
      </c>
      <c r="AP30" s="42" t="s">
        <v>39</v>
      </c>
      <c r="AQ30" s="42" t="s">
        <v>39</v>
      </c>
      <c r="AR30" s="42" t="s">
        <v>39</v>
      </c>
      <c r="AS30" s="42" t="s">
        <v>39</v>
      </c>
      <c r="AT30" s="42" t="s">
        <v>39</v>
      </c>
      <c r="AU30" s="42" t="s">
        <v>39</v>
      </c>
      <c r="AV30" s="42" t="s">
        <v>39</v>
      </c>
      <c r="AW30" s="42" t="s">
        <v>39</v>
      </c>
      <c r="AX30" s="42" t="s">
        <v>39</v>
      </c>
      <c r="AY30" s="42" t="s">
        <v>39</v>
      </c>
      <c r="AZ30" s="42" t="s">
        <v>39</v>
      </c>
      <c r="BA30" s="42" t="s">
        <v>39</v>
      </c>
      <c r="BB30" s="42" t="s">
        <v>39</v>
      </c>
      <c r="BC30" s="42" t="s">
        <v>39</v>
      </c>
      <c r="BD30" s="42" t="s">
        <v>39</v>
      </c>
      <c r="BE30" s="42" t="s">
        <v>39</v>
      </c>
      <c r="BF30" s="42" t="s">
        <v>39</v>
      </c>
      <c r="BG30" s="42" t="s">
        <v>39</v>
      </c>
      <c r="BH30" s="42" t="s">
        <v>39</v>
      </c>
      <c r="BI30" s="42" t="s">
        <v>39</v>
      </c>
      <c r="BJ30" s="42" t="s">
        <v>39</v>
      </c>
      <c r="BK30" s="42" t="s">
        <v>39</v>
      </c>
      <c r="BL30" s="42" t="s">
        <v>39</v>
      </c>
      <c r="BM30" s="42" t="s">
        <v>39</v>
      </c>
      <c r="BN30" s="42" t="s">
        <v>39</v>
      </c>
      <c r="BO30" s="42" t="s">
        <v>39</v>
      </c>
      <c r="BP30" s="42" t="s">
        <v>39</v>
      </c>
      <c r="BQ30" s="42" t="s">
        <v>39</v>
      </c>
      <c r="BR30" s="42" t="s">
        <v>39</v>
      </c>
      <c r="BS30" s="42" t="s">
        <v>39</v>
      </c>
      <c r="BT30" s="42" t="s">
        <v>39</v>
      </c>
      <c r="BU30" s="42" t="s">
        <v>39</v>
      </c>
      <c r="BV30" s="42" t="s">
        <v>39</v>
      </c>
      <c r="BW30" s="42" t="s">
        <v>39</v>
      </c>
      <c r="BX30" s="42" t="s">
        <v>39</v>
      </c>
      <c r="BY30" s="42" t="s">
        <v>39</v>
      </c>
      <c r="BZ30" s="42" t="s">
        <v>39</v>
      </c>
      <c r="CA30" s="42" t="s">
        <v>39</v>
      </c>
      <c r="CB30" s="42" t="s">
        <v>39</v>
      </c>
      <c r="CC30" s="42" t="s">
        <v>39</v>
      </c>
      <c r="CD30" s="42" t="s">
        <v>39</v>
      </c>
      <c r="CE30" s="42" t="s">
        <v>39</v>
      </c>
      <c r="CF30" s="42" t="s">
        <v>39</v>
      </c>
      <c r="CG30" s="42" t="s">
        <v>39</v>
      </c>
      <c r="CH30" s="42" t="s">
        <v>39</v>
      </c>
      <c r="CI30" s="42" t="s">
        <v>39</v>
      </c>
      <c r="CJ30" s="42" t="s">
        <v>39</v>
      </c>
      <c r="CK30" s="42" t="s">
        <v>39</v>
      </c>
      <c r="CL30" s="42" t="s">
        <v>39</v>
      </c>
      <c r="CM30" s="42" t="s">
        <v>39</v>
      </c>
      <c r="CN30" s="42" t="s">
        <v>39</v>
      </c>
      <c r="CO30" s="42" t="s">
        <v>39</v>
      </c>
      <c r="CP30" s="42" t="s">
        <v>39</v>
      </c>
      <c r="CQ30" s="42" t="s">
        <v>39</v>
      </c>
      <c r="CR30" s="42" t="s">
        <v>39</v>
      </c>
      <c r="CS30" s="42" t="s">
        <v>39</v>
      </c>
      <c r="CT30" s="42" t="s">
        <v>39</v>
      </c>
      <c r="CU30" s="42" t="s">
        <v>39</v>
      </c>
      <c r="CV30" s="42" t="s">
        <v>39</v>
      </c>
      <c r="CW30" s="42" t="s">
        <v>39</v>
      </c>
      <c r="CX30" s="42" t="s">
        <v>39</v>
      </c>
      <c r="CY30" s="42" t="s">
        <v>39</v>
      </c>
      <c r="CZ30" s="42" t="s">
        <v>39</v>
      </c>
      <c r="DA30" s="42" t="s">
        <v>39</v>
      </c>
      <c r="DB30" s="42" t="s">
        <v>39</v>
      </c>
      <c r="DC30" s="42" t="s">
        <v>39</v>
      </c>
      <c r="DD30" s="42" t="s">
        <v>39</v>
      </c>
      <c r="DE30" s="42" t="s">
        <v>39</v>
      </c>
      <c r="DF30" s="42" t="s">
        <v>39</v>
      </c>
      <c r="DG30" s="42" t="s">
        <v>39</v>
      </c>
      <c r="DH30" s="42" t="s">
        <v>39</v>
      </c>
      <c r="DI30" s="42" t="s">
        <v>39</v>
      </c>
      <c r="DJ30" s="42" t="s">
        <v>39</v>
      </c>
      <c r="DK30" s="42" t="s">
        <v>39</v>
      </c>
      <c r="DL30" s="42" t="s">
        <v>39</v>
      </c>
      <c r="DM30" s="42" t="s">
        <v>39</v>
      </c>
      <c r="DN30" s="42" t="s">
        <v>39</v>
      </c>
      <c r="DO30" s="42" t="s">
        <v>39</v>
      </c>
      <c r="DP30" s="42" t="s">
        <v>39</v>
      </c>
      <c r="DQ30" s="42" t="s">
        <v>39</v>
      </c>
      <c r="DR30" s="42" t="s">
        <v>39</v>
      </c>
      <c r="DS30" s="42" t="s">
        <v>39</v>
      </c>
      <c r="DT30" s="42" t="s">
        <v>39</v>
      </c>
      <c r="DU30" s="42" t="s">
        <v>39</v>
      </c>
      <c r="DV30" s="42" t="s">
        <v>39</v>
      </c>
      <c r="DW30" s="42" t="s">
        <v>39</v>
      </c>
      <c r="DX30" s="42" t="s">
        <v>39</v>
      </c>
      <c r="DY30" s="42" t="s">
        <v>39</v>
      </c>
      <c r="DZ30" s="42" t="s">
        <v>39</v>
      </c>
      <c r="EA30" s="42" t="s">
        <v>39</v>
      </c>
      <c r="EB30" s="42" t="s">
        <v>39</v>
      </c>
      <c r="EC30" s="42" t="s">
        <v>39</v>
      </c>
      <c r="ED30" s="42" t="s">
        <v>39</v>
      </c>
      <c r="EE30" s="42" t="s">
        <v>39</v>
      </c>
      <c r="EF30" s="42" t="s">
        <v>39</v>
      </c>
      <c r="EG30" s="42" t="s">
        <v>39</v>
      </c>
      <c r="EH30" s="42" t="s">
        <v>39</v>
      </c>
      <c r="EI30" s="42" t="s">
        <v>39</v>
      </c>
      <c r="EJ30" s="42" t="s">
        <v>39</v>
      </c>
      <c r="EK30" s="42" t="s">
        <v>39</v>
      </c>
      <c r="EL30" s="42" t="s">
        <v>39</v>
      </c>
      <c r="EM30" s="42" t="s">
        <v>39</v>
      </c>
      <c r="EN30" s="42" t="s">
        <v>39</v>
      </c>
      <c r="EO30" s="42" t="s">
        <v>39</v>
      </c>
      <c r="EP30" s="42" t="s">
        <v>39</v>
      </c>
      <c r="EQ30" s="42" t="s">
        <v>39</v>
      </c>
      <c r="ER30" s="42" t="s">
        <v>39</v>
      </c>
      <c r="ES30" s="42" t="s">
        <v>39</v>
      </c>
      <c r="ET30" s="42" t="s">
        <v>39</v>
      </c>
      <c r="EU30" s="42" t="s">
        <v>39</v>
      </c>
      <c r="EV30" s="42" t="s">
        <v>39</v>
      </c>
      <c r="EW30" s="42" t="s">
        <v>39</v>
      </c>
      <c r="EX30" s="42" t="s">
        <v>39</v>
      </c>
      <c r="EY30" s="42" t="s">
        <v>39</v>
      </c>
      <c r="EZ30" s="42" t="s">
        <v>39</v>
      </c>
      <c r="FA30" s="42" t="s">
        <v>39</v>
      </c>
      <c r="FB30" s="42" t="s">
        <v>39</v>
      </c>
      <c r="FC30" s="42" t="s">
        <v>39</v>
      </c>
      <c r="FD30" s="42" t="s">
        <v>39</v>
      </c>
      <c r="FE30" s="42" t="s">
        <v>39</v>
      </c>
      <c r="FF30" s="42" t="s">
        <v>39</v>
      </c>
      <c r="FG30" s="42" t="s">
        <v>39</v>
      </c>
      <c r="FH30" s="42" t="s">
        <v>39</v>
      </c>
      <c r="FI30" s="42" t="s">
        <v>39</v>
      </c>
      <c r="FJ30" s="42" t="s">
        <v>39</v>
      </c>
      <c r="FK30" s="42" t="s">
        <v>39</v>
      </c>
      <c r="FL30" s="42" t="s">
        <v>39</v>
      </c>
      <c r="FM30" s="42" t="s">
        <v>39</v>
      </c>
      <c r="FN30" s="42" t="s">
        <v>39</v>
      </c>
      <c r="FO30" s="42" t="s">
        <v>39</v>
      </c>
      <c r="FP30" s="42" t="s">
        <v>39</v>
      </c>
      <c r="FQ30" s="42" t="s">
        <v>39</v>
      </c>
      <c r="FR30" s="42" t="s">
        <v>39</v>
      </c>
      <c r="FS30" s="42" t="s">
        <v>39</v>
      </c>
      <c r="FT30" s="42" t="s">
        <v>39</v>
      </c>
      <c r="FU30" s="42" t="s">
        <v>39</v>
      </c>
      <c r="FV30" s="42" t="s">
        <v>39</v>
      </c>
      <c r="FW30" s="42" t="s">
        <v>39</v>
      </c>
      <c r="FX30" s="42" t="s">
        <v>39</v>
      </c>
      <c r="FY30" s="42" t="s">
        <v>39</v>
      </c>
      <c r="FZ30" s="42" t="s">
        <v>39</v>
      </c>
      <c r="GA30" s="42" t="s">
        <v>39</v>
      </c>
      <c r="GB30" s="42" t="s">
        <v>39</v>
      </c>
      <c r="GC30" s="42" t="s">
        <v>39</v>
      </c>
      <c r="GD30" s="42" t="s">
        <v>39</v>
      </c>
      <c r="GE30" s="42" t="s">
        <v>39</v>
      </c>
      <c r="GF30" s="42" t="s">
        <v>39</v>
      </c>
      <c r="GG30" s="42" t="s">
        <v>39</v>
      </c>
      <c r="GH30" s="42" t="s">
        <v>39</v>
      </c>
      <c r="GI30" s="42" t="s">
        <v>39</v>
      </c>
      <c r="GJ30" s="42" t="s">
        <v>39</v>
      </c>
      <c r="GK30" s="42" t="s">
        <v>39</v>
      </c>
      <c r="GL30" s="42" t="s">
        <v>39</v>
      </c>
      <c r="GM30" s="42" t="s">
        <v>39</v>
      </c>
      <c r="GN30" s="42" t="s">
        <v>39</v>
      </c>
      <c r="GO30" s="42" t="s">
        <v>39</v>
      </c>
      <c r="GP30" s="42" t="s">
        <v>39</v>
      </c>
      <c r="GQ30" s="42" t="s">
        <v>39</v>
      </c>
      <c r="GR30" s="42" t="s">
        <v>39</v>
      </c>
      <c r="GS30" s="42" t="s">
        <v>39</v>
      </c>
      <c r="GT30" s="42" t="s">
        <v>39</v>
      </c>
      <c r="GU30" s="42" t="s">
        <v>39</v>
      </c>
      <c r="GV30" s="42" t="s">
        <v>39</v>
      </c>
      <c r="GW30" s="42" t="s">
        <v>39</v>
      </c>
      <c r="GX30" s="42" t="s">
        <v>39</v>
      </c>
      <c r="GY30" s="42" t="s">
        <v>39</v>
      </c>
      <c r="GZ30" s="42" t="s">
        <v>39</v>
      </c>
      <c r="HA30" s="42" t="s">
        <v>39</v>
      </c>
      <c r="HB30" s="42" t="s">
        <v>39</v>
      </c>
      <c r="HC30" s="42" t="s">
        <v>39</v>
      </c>
      <c r="HD30" s="42" t="s">
        <v>39</v>
      </c>
      <c r="HE30" s="42" t="s">
        <v>39</v>
      </c>
      <c r="HF30" s="42" t="s">
        <v>39</v>
      </c>
      <c r="HG30" s="42" t="s">
        <v>39</v>
      </c>
      <c r="HH30" s="42" t="s">
        <v>39</v>
      </c>
      <c r="HI30" s="42" t="s">
        <v>39</v>
      </c>
      <c r="HJ30" s="42" t="s">
        <v>39</v>
      </c>
      <c r="HK30" s="42" t="s">
        <v>39</v>
      </c>
      <c r="HL30" s="42" t="s">
        <v>39</v>
      </c>
      <c r="HM30" s="42" t="s">
        <v>39</v>
      </c>
      <c r="HN30" s="42" t="s">
        <v>39</v>
      </c>
      <c r="HO30" s="42" t="s">
        <v>39</v>
      </c>
      <c r="HP30" s="42" t="s">
        <v>39</v>
      </c>
      <c r="HQ30" s="42" t="s">
        <v>39</v>
      </c>
      <c r="HR30" s="42" t="s">
        <v>39</v>
      </c>
      <c r="HS30" s="42" t="s">
        <v>39</v>
      </c>
      <c r="HT30" s="42" t="s">
        <v>39</v>
      </c>
      <c r="HU30" s="42" t="s">
        <v>39</v>
      </c>
      <c r="HV30" s="42" t="s">
        <v>39</v>
      </c>
      <c r="HW30" s="42" t="s">
        <v>39</v>
      </c>
      <c r="HX30" s="42" t="s">
        <v>39</v>
      </c>
      <c r="HY30" s="42" t="s">
        <v>39</v>
      </c>
      <c r="HZ30" s="42" t="s">
        <v>39</v>
      </c>
      <c r="IA30" s="42" t="s">
        <v>39</v>
      </c>
      <c r="IB30" s="42" t="s">
        <v>39</v>
      </c>
      <c r="IC30" s="42" t="s">
        <v>39</v>
      </c>
      <c r="ID30" s="42" t="s">
        <v>39</v>
      </c>
      <c r="IE30" s="42" t="s">
        <v>39</v>
      </c>
      <c r="IF30" s="42" t="s">
        <v>39</v>
      </c>
      <c r="IG30" s="42" t="s">
        <v>39</v>
      </c>
      <c r="IH30" s="42" t="s">
        <v>39</v>
      </c>
      <c r="II30" s="42" t="s">
        <v>39</v>
      </c>
      <c r="IJ30" s="42" t="s">
        <v>39</v>
      </c>
      <c r="IK30" s="42" t="s">
        <v>39</v>
      </c>
      <c r="IL30" s="42" t="s">
        <v>39</v>
      </c>
      <c r="IM30" s="42" t="s">
        <v>39</v>
      </c>
      <c r="IN30" s="42" t="s">
        <v>39</v>
      </c>
      <c r="IO30" s="42" t="s">
        <v>39</v>
      </c>
      <c r="IP30" s="42" t="s">
        <v>39</v>
      </c>
      <c r="IQ30" s="42" t="s">
        <v>39</v>
      </c>
      <c r="IR30" s="42" t="s">
        <v>39</v>
      </c>
      <c r="IS30" s="42" t="s">
        <v>39</v>
      </c>
      <c r="IT30" s="42" t="s">
        <v>39</v>
      </c>
      <c r="IU30" s="42" t="s">
        <v>39</v>
      </c>
      <c r="IV30" s="42" t="s">
        <v>39</v>
      </c>
      <c r="IW30" s="42" t="s">
        <v>39</v>
      </c>
      <c r="IX30" s="42" t="s">
        <v>39</v>
      </c>
      <c r="IY30" s="42" t="s">
        <v>39</v>
      </c>
      <c r="IZ30" s="42" t="s">
        <v>39</v>
      </c>
      <c r="JA30" s="42" t="s">
        <v>39</v>
      </c>
      <c r="JB30" s="42" t="s">
        <v>39</v>
      </c>
      <c r="JC30" s="42" t="s">
        <v>39</v>
      </c>
      <c r="JD30" s="42" t="s">
        <v>39</v>
      </c>
      <c r="JE30" s="42" t="s">
        <v>39</v>
      </c>
      <c r="JF30" s="42" t="s">
        <v>39</v>
      </c>
    </row>
    <row r="31" spans="1:266" ht="25.5" customHeight="1" x14ac:dyDescent="0.3">
      <c r="B31" s="9" t="s">
        <v>40</v>
      </c>
      <c r="C31" s="43" t="s">
        <v>41</v>
      </c>
      <c r="D31" s="43" t="s">
        <v>42</v>
      </c>
      <c r="E31" s="43" t="s">
        <v>22</v>
      </c>
      <c r="G31" s="9" t="s">
        <v>43</v>
      </c>
      <c r="H31" s="9" t="s">
        <v>39</v>
      </c>
      <c r="I31" s="42"/>
      <c r="L31" s="9" t="s">
        <v>44</v>
      </c>
    </row>
    <row r="32" spans="1:266" ht="89.7" customHeight="1" x14ac:dyDescent="0.3">
      <c r="B32" s="44" t="s">
        <v>45</v>
      </c>
      <c r="C32" s="45">
        <v>2</v>
      </c>
      <c r="D32" s="46">
        <v>1000</v>
      </c>
      <c r="E32" s="46">
        <f>C32*D32</f>
        <v>2000</v>
      </c>
      <c r="G32" s="38" t="s">
        <v>46</v>
      </c>
      <c r="H32" s="47">
        <f>24*30*0.1546</f>
        <v>111.312</v>
      </c>
      <c r="I32" s="48" t="s">
        <v>47</v>
      </c>
      <c r="L32" s="35"/>
    </row>
    <row r="33" spans="2:12" x14ac:dyDescent="0.3">
      <c r="B33" s="49" t="s">
        <v>48</v>
      </c>
      <c r="C33" s="45">
        <v>20</v>
      </c>
      <c r="D33" s="46">
        <v>500</v>
      </c>
      <c r="E33" s="46">
        <f>C33*D33</f>
        <v>10000</v>
      </c>
      <c r="G33" s="38" t="s">
        <v>49</v>
      </c>
      <c r="H33" s="47">
        <v>2000</v>
      </c>
      <c r="L33" s="35"/>
    </row>
    <row r="34" spans="2:12" ht="43.2" x14ac:dyDescent="0.3">
      <c r="G34" s="38" t="s">
        <v>50</v>
      </c>
      <c r="H34" s="47">
        <v>1000</v>
      </c>
      <c r="I34" s="50" t="s">
        <v>51</v>
      </c>
      <c r="L34" s="35"/>
    </row>
    <row r="35" spans="2:12" x14ac:dyDescent="0.3"/>
    <row r="36" spans="2:12" x14ac:dyDescent="0.3"/>
    <row r="37" spans="2:12" hidden="1" x14ac:dyDescent="0.3">
      <c r="E37" s="35" t="s">
        <v>49</v>
      </c>
    </row>
    <row r="38" spans="2:12" hidden="1" x14ac:dyDescent="0.3">
      <c r="E38" s="35" t="s">
        <v>50</v>
      </c>
    </row>
    <row r="39" spans="2:12" hidden="1" x14ac:dyDescent="0.3"/>
    <row r="40" spans="2:12" hidden="1" x14ac:dyDescent="0.3"/>
    <row r="41" spans="2:12" hidden="1" x14ac:dyDescent="0.3"/>
  </sheetData>
  <printOptions gridLinesSet="0"/>
  <pageMargins left="0.7" right="0.7" top="0.75" bottom="0.75" header="0.3" footer="0.3"/>
  <pageSetup paperSize="9" scale="9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corrigé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Arsène Lapostolet</cp:lastModifiedBy>
  <cp:revision>3</cp:revision>
  <dcterms:modified xsi:type="dcterms:W3CDTF">2020-09-18T09:14:26Z</dcterms:modified>
</cp:coreProperties>
</file>